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651" activeTab="1"/>
  </bookViews>
  <sheets>
    <sheet name="LOGISTICS_BSc" sheetId="1" r:id="rId1"/>
    <sheet name="LOGISTICS_Master" sheetId="2" r:id="rId2"/>
    <sheet name="1_Log handlu i dystrybucji" sheetId="3" state="hidden" r:id="rId3"/>
  </sheets>
  <externalReferences>
    <externalReference r:id="rId6"/>
  </externalReferences>
  <definedNames>
    <definedName name="_xlfn.SUMIFS" hidden="1">#NAME?</definedName>
    <definedName name="_xlnm.Print_Area" localSheetId="1">'LOGISTICS_Master'!$A$1:$AF$76</definedName>
  </definedNames>
  <calcPr fullCalcOnLoad="1"/>
</workbook>
</file>

<file path=xl/sharedStrings.xml><?xml version="1.0" encoding="utf-8"?>
<sst xmlns="http://schemas.openxmlformats.org/spreadsheetml/2006/main" count="1059" uniqueCount="290">
  <si>
    <t>ECTS</t>
  </si>
  <si>
    <t>indeks</t>
  </si>
  <si>
    <t>E</t>
  </si>
  <si>
    <t>Moduły</t>
  </si>
  <si>
    <t xml:space="preserve">Wskaźniki charakteryzujące program </t>
  </si>
  <si>
    <t>A</t>
  </si>
  <si>
    <t>B</t>
  </si>
  <si>
    <t>D</t>
  </si>
  <si>
    <t>C</t>
  </si>
  <si>
    <t>w</t>
  </si>
  <si>
    <t>Dane podstawowe</t>
  </si>
  <si>
    <t>Bilans nakładu pracy studenta (w godzinach)</t>
  </si>
  <si>
    <t>elear.</t>
  </si>
  <si>
    <t>lab.</t>
  </si>
  <si>
    <t>ćw.</t>
  </si>
  <si>
    <t>pr.</t>
  </si>
  <si>
    <t>E/Zo</t>
  </si>
  <si>
    <t>elear. asyn.</t>
  </si>
  <si>
    <t>przyg. do ćw.</t>
  </si>
  <si>
    <t xml:space="preserve">przyg.  proj. </t>
  </si>
  <si>
    <t xml:space="preserve">przyg.  lab. </t>
  </si>
  <si>
    <t>przyg. do wyk.</t>
  </si>
  <si>
    <t>praca dypl.</t>
  </si>
  <si>
    <t xml:space="preserve">przyg. rygoru  </t>
  </si>
  <si>
    <t>Typ modulu o/w</t>
  </si>
  <si>
    <t>A - łączna liczba punktów ECTS, którą student musi uzyskać na zajęciach wymagających bezpośredniego udziału nauczycieli akademickich i studentów(wymagany =&gt; 50% dla studiow stacjonarnych</t>
  </si>
  <si>
    <t>Studia ogółem: godzin / pkt. ECTS / %</t>
  </si>
  <si>
    <t>Rygor E/Zo</t>
  </si>
  <si>
    <t>suma ECTS</t>
  </si>
  <si>
    <t>Razem semestr I</t>
  </si>
  <si>
    <t>Razem semestr II</t>
  </si>
  <si>
    <t>Razem semestr III</t>
  </si>
  <si>
    <t>Razem semestr IV</t>
  </si>
  <si>
    <t>Razem semestr V</t>
  </si>
  <si>
    <t>Razem semestr VI</t>
  </si>
  <si>
    <t xml:space="preserve">Razem godz. </t>
  </si>
  <si>
    <t>Łaczna liczba godz.</t>
  </si>
  <si>
    <t>Rok                I-III</t>
  </si>
  <si>
    <t>Zajęcia wymagające bezpośredniego udziału nauczycieli akademickich i studentów</t>
  </si>
  <si>
    <t>Samodzielna praca studenta</t>
  </si>
  <si>
    <t>Łączna liczba ECTS</t>
  </si>
  <si>
    <t xml:space="preserve">Semestr I </t>
  </si>
  <si>
    <t>Semestr II</t>
  </si>
  <si>
    <t>Semestr III</t>
  </si>
  <si>
    <t>Semestr IV</t>
  </si>
  <si>
    <t>Semestr V</t>
  </si>
  <si>
    <t>Semestr VI</t>
  </si>
  <si>
    <t>ogólna liczba godzin</t>
  </si>
  <si>
    <t>PRZEDMIOTY PODSTAWOWE I KIERUNKOWE</t>
  </si>
  <si>
    <t>W</t>
  </si>
  <si>
    <t>O</t>
  </si>
  <si>
    <t>Z</t>
  </si>
  <si>
    <t>I</t>
  </si>
  <si>
    <t>Zo</t>
  </si>
  <si>
    <t>II</t>
  </si>
  <si>
    <t>III</t>
  </si>
  <si>
    <t>E - procentowy udział punktów ECTS, które student uzyskuje realizując moduły kształcenia podlegające wyborowi (wymagany =&gt; 30%)</t>
  </si>
  <si>
    <t xml:space="preserve"> </t>
  </si>
  <si>
    <t>……………………………………..</t>
  </si>
  <si>
    <t>z. prak.</t>
  </si>
  <si>
    <t xml:space="preserve">PLAN STUDIÓW   MWSLiT                                       </t>
  </si>
  <si>
    <t xml:space="preserve">Moduły/przedmioty </t>
  </si>
  <si>
    <t xml:space="preserve">Dziekan </t>
  </si>
  <si>
    <t>C - moduły zajęć powiązane z praktycznym przygotowaniem zawodowym, którym przypisano punkty ECTS w wymiarze większym niż 50% łacznej liczby punktów, służące zdobywaniu przez studenta umiejętności praktycznych i kompetencji społecznych</t>
  </si>
  <si>
    <t>D - łączna liczba punktów ECTS, którą student musi uzyskać w ramach zajęć z zakresu nauk podstawowych, do których odnoszą się efekty kształcenia dla określonego kierunku, poziomu i profilu kształcenia</t>
  </si>
  <si>
    <t>B - łączna liczba punktów ECTS, którą student musi uzyskać w ramach zajęć o charakterze praktycznym (ćwiczenia, laboratoria, projekty, praktyki i praca dyplomowa)</t>
  </si>
  <si>
    <t>Wykłady specjalizacyjne</t>
  </si>
  <si>
    <t>Praktyczne zajęcia specjalizacyjne</t>
  </si>
  <si>
    <t>Semestr 1-6</t>
  </si>
  <si>
    <t>Dyscyplina naukowa: nauki o zarządzaniu i jakości</t>
  </si>
  <si>
    <r>
      <t>kierunek</t>
    </r>
    <r>
      <rPr>
        <sz val="12"/>
        <rFont val="Cambria"/>
        <family val="1"/>
      </rPr>
      <t xml:space="preserve">: </t>
    </r>
    <r>
      <rPr>
        <b/>
        <sz val="12"/>
        <rFont val="Cambria"/>
        <family val="1"/>
      </rPr>
      <t>LOGISTICS</t>
    </r>
  </si>
  <si>
    <r>
      <t xml:space="preserve">poziom studiów: </t>
    </r>
    <r>
      <rPr>
        <b/>
        <sz val="12"/>
        <rFont val="Cambria"/>
        <family val="1"/>
      </rPr>
      <t>BSc</t>
    </r>
  </si>
  <si>
    <r>
      <t>forma studiów:</t>
    </r>
    <r>
      <rPr>
        <sz val="12"/>
        <rFont val="Cambria"/>
        <family val="1"/>
      </rPr>
      <t xml:space="preserve"> </t>
    </r>
    <r>
      <rPr>
        <b/>
        <sz val="12"/>
        <rFont val="Cambria"/>
        <family val="1"/>
      </rPr>
      <t>full time study</t>
    </r>
  </si>
  <si>
    <t>OHS (Occupational Health &amp; Safety)</t>
  </si>
  <si>
    <t>Mathematics</t>
  </si>
  <si>
    <t>Internship</t>
  </si>
  <si>
    <t>Micro- and Macroeconomy</t>
  </si>
  <si>
    <t xml:space="preserve">Team Work Integration </t>
  </si>
  <si>
    <t>Introduction to Logistics</t>
  </si>
  <si>
    <t>Statistics for Logisticians</t>
  </si>
  <si>
    <t>Supply, Production and Distribution Logistics</t>
  </si>
  <si>
    <t>Introduction to Management</t>
  </si>
  <si>
    <t>Logistic Infrastructure</t>
  </si>
  <si>
    <t>Computer Science</t>
  </si>
  <si>
    <t xml:space="preserve">Physical Education </t>
  </si>
  <si>
    <t>Foreign Language 1</t>
  </si>
  <si>
    <t>Foreign Language 2</t>
  </si>
  <si>
    <t>Accountancy</t>
  </si>
  <si>
    <t>Computer Networks</t>
  </si>
  <si>
    <t>Production and service management</t>
  </si>
  <si>
    <t>Information Systems in Logistics</t>
  </si>
  <si>
    <t>International Logistics Networks</t>
  </si>
  <si>
    <t>Commercial and Distribution Networks</t>
  </si>
  <si>
    <t>Logistic Chains Management</t>
  </si>
  <si>
    <t>Economics of Transport</t>
  </si>
  <si>
    <t>Specialized subjects - specialty: Trade and distribution logistics</t>
  </si>
  <si>
    <t>Finances in Logistics</t>
  </si>
  <si>
    <t>Commodity Science and Warehouse Management</t>
  </si>
  <si>
    <t>Processes Design</t>
  </si>
  <si>
    <t>Warehouse infrastructure and internal transport</t>
  </si>
  <si>
    <t>Consumer Behaviours</t>
  </si>
  <si>
    <t>Innovation Management in Logistics</t>
  </si>
  <si>
    <t>Sales Strategies and Employer Branding</t>
  </si>
  <si>
    <t>Standardization and Quality Management</t>
  </si>
  <si>
    <t>Consumer and Commercial Law</t>
  </si>
  <si>
    <t>Diploma exam</t>
  </si>
  <si>
    <t xml:space="preserve">Diploma Repetitory Course </t>
  </si>
  <si>
    <t xml:space="preserve">Business Ethics </t>
  </si>
  <si>
    <t>Ecologistics</t>
  </si>
  <si>
    <t>Law and Intelectual Property Protection</t>
  </si>
  <si>
    <t>Warehouses Service Technologies</t>
  </si>
  <si>
    <t>Economics of  Logistics Services and Environmental Protection</t>
  </si>
  <si>
    <r>
      <t>specjalność:</t>
    </r>
    <r>
      <rPr>
        <sz val="12"/>
        <rFont val="Cambria"/>
        <family val="1"/>
      </rPr>
      <t xml:space="preserve"> T</t>
    </r>
    <r>
      <rPr>
        <b/>
        <sz val="12"/>
        <rFont val="Cambria"/>
        <family val="1"/>
      </rPr>
      <t>rade and Distribution Logistics</t>
    </r>
  </si>
  <si>
    <t>Specialized subjects - specialty: Trade and Distribution Logistics</t>
  </si>
  <si>
    <r>
      <t>profil</t>
    </r>
    <r>
      <rPr>
        <sz val="12"/>
        <rFont val="Cambria"/>
        <family val="1"/>
      </rPr>
      <t>:</t>
    </r>
    <r>
      <rPr>
        <b/>
        <sz val="12"/>
        <rFont val="Cambria"/>
        <family val="1"/>
      </rPr>
      <t xml:space="preserve"> practical</t>
    </r>
  </si>
  <si>
    <t xml:space="preserve">Przedmiot dodatkowy " Projektowanie uniwersalne" 20 godz. wykładów + 40 ćwiczeń  realizowane w jednym semestrze   </t>
  </si>
  <si>
    <t>LO/2022/SPS/S/P/Eng</t>
  </si>
  <si>
    <r>
      <rPr>
        <i/>
        <sz val="12"/>
        <rFont val="Cambria"/>
        <family val="1"/>
      </rPr>
      <t xml:space="preserve">rok akademicki: </t>
    </r>
    <r>
      <rPr>
        <b/>
        <sz val="12"/>
        <rFont val="Cambria"/>
        <family val="1"/>
      </rPr>
      <t xml:space="preserve"> 2022/2023, 2023/2024, 2024/2025</t>
    </r>
  </si>
  <si>
    <t>22SL.P.L.A.1</t>
  </si>
  <si>
    <t>22SL.P.L.A.2</t>
  </si>
  <si>
    <t>22SL.P.L.A.3</t>
  </si>
  <si>
    <t>22SL.P.L.A.4</t>
  </si>
  <si>
    <t>22SL.P.L.A.5</t>
  </si>
  <si>
    <t>22SL.P.L.A.6</t>
  </si>
  <si>
    <t>22SL.P.L.A.7</t>
  </si>
  <si>
    <t>22SL.P.L.C.1</t>
  </si>
  <si>
    <t>22SL.P.L.A.8</t>
  </si>
  <si>
    <t>22SL.P.L.A.9</t>
  </si>
  <si>
    <t>22SL.P.L.A.10</t>
  </si>
  <si>
    <t>22SL.P.L.A.11</t>
  </si>
  <si>
    <t>22SL.P.L.A.12</t>
  </si>
  <si>
    <t>22SL.P.L.A.13</t>
  </si>
  <si>
    <t>22SL.P.L.A.14</t>
  </si>
  <si>
    <t>22SL.P.L.A.15</t>
  </si>
  <si>
    <t>22SL.P.L.C.2</t>
  </si>
  <si>
    <t>22SL.P.L.A.16</t>
  </si>
  <si>
    <t>22SL.P.L.A.17</t>
  </si>
  <si>
    <t>22SL.P.L.A.18</t>
  </si>
  <si>
    <t>22SL.P.L.A.19</t>
  </si>
  <si>
    <t>22SL.P.L.A.20</t>
  </si>
  <si>
    <t>22SL.P.L.A.21</t>
  </si>
  <si>
    <t>22SL.P.L.A.22</t>
  </si>
  <si>
    <t>22SL.P.L.C.3</t>
  </si>
  <si>
    <t>22SL.P.L.A.23</t>
  </si>
  <si>
    <t>22SL.P.L.A.24</t>
  </si>
  <si>
    <t>22SL.P.L.A.25</t>
  </si>
  <si>
    <t>22SL.P.L.B.LH.1</t>
  </si>
  <si>
    <t>22SL.P.L.B.LH.2</t>
  </si>
  <si>
    <t>22SL.P.L.B.LH.3</t>
  </si>
  <si>
    <t>22SL.P.L.C.4</t>
  </si>
  <si>
    <t>22SL.P.L.A.26</t>
  </si>
  <si>
    <t>22SL.P.L.B.LA.4</t>
  </si>
  <si>
    <t>22SL.P.L.B.LA.5</t>
  </si>
  <si>
    <t>22SL.P.L.B.LA.6</t>
  </si>
  <si>
    <t>22SL.P.L.B.LA.7</t>
  </si>
  <si>
    <t>22SL.P.L.C.5</t>
  </si>
  <si>
    <t>22SL.P.L.A.27</t>
  </si>
  <si>
    <t>22SL.P.L.A.28</t>
  </si>
  <si>
    <t>22SL.P.L.B.LA.8</t>
  </si>
  <si>
    <t>22SL.P.L.B.LA.9</t>
  </si>
  <si>
    <t>22SL.P.L.B.LA.10</t>
  </si>
  <si>
    <t>22SL.P.L.B.LA.11</t>
  </si>
  <si>
    <t>22SL.P.L.C.6</t>
  </si>
  <si>
    <t>22SL.P.L.C.7</t>
  </si>
  <si>
    <t>22SL.P.L.C.8</t>
  </si>
  <si>
    <t>COURSE</t>
  </si>
  <si>
    <t>Total number of hours</t>
  </si>
  <si>
    <t>Total number of ECTS</t>
  </si>
  <si>
    <r>
      <t xml:space="preserve">Scientific discipline: </t>
    </r>
    <r>
      <rPr>
        <b/>
        <sz val="12"/>
        <rFont val="Cambria"/>
        <family val="1"/>
      </rPr>
      <t>Management and Quality Sciences</t>
    </r>
  </si>
  <si>
    <r>
      <t xml:space="preserve">poziom studiów: </t>
    </r>
    <r>
      <rPr>
        <b/>
        <sz val="12"/>
        <rFont val="Cambria"/>
        <family val="1"/>
      </rPr>
      <t>Master's Studies</t>
    </r>
  </si>
  <si>
    <r>
      <t>profile</t>
    </r>
    <r>
      <rPr>
        <sz val="12"/>
        <rFont val="Cambria"/>
        <family val="1"/>
      </rPr>
      <t>:</t>
    </r>
    <r>
      <rPr>
        <b/>
        <sz val="12"/>
        <rFont val="Cambria"/>
        <family val="1"/>
      </rPr>
      <t xml:space="preserve"> practical </t>
    </r>
  </si>
  <si>
    <r>
      <t>forma studiów:</t>
    </r>
    <r>
      <rPr>
        <sz val="12"/>
        <rFont val="Cambria"/>
        <family val="1"/>
      </rPr>
      <t xml:space="preserve"> </t>
    </r>
    <r>
      <rPr>
        <b/>
        <sz val="12"/>
        <rFont val="Cambria"/>
        <family val="1"/>
      </rPr>
      <t>Full time studies</t>
    </r>
  </si>
  <si>
    <r>
      <t>specjalty: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Industrial Systems Engineering</t>
    </r>
  </si>
  <si>
    <r>
      <t>academic year</t>
    </r>
    <r>
      <rPr>
        <i/>
        <sz val="12"/>
        <rFont val="Cambria"/>
        <family val="1"/>
      </rPr>
      <t xml:space="preserve">: </t>
    </r>
    <r>
      <rPr>
        <b/>
        <sz val="12"/>
        <rFont val="Cambria"/>
        <family val="1"/>
      </rPr>
      <t>2022/2023, 2023/2024</t>
    </r>
  </si>
  <si>
    <t>Lecture</t>
  </si>
  <si>
    <t>Rok                I-II</t>
  </si>
  <si>
    <t>Semestr I-IV</t>
  </si>
  <si>
    <t>Course name/basic courses</t>
  </si>
  <si>
    <t>19 24</t>
  </si>
  <si>
    <t>22SM.P.L.A.1</t>
  </si>
  <si>
    <t>Bezpieczeństwo i higiena pracy</t>
  </si>
  <si>
    <t>OSH (Occupational Safety &amp; Health)</t>
  </si>
  <si>
    <t>22SM.P.L.A.2</t>
  </si>
  <si>
    <t>Finanse</t>
  </si>
  <si>
    <t>Finances</t>
  </si>
  <si>
    <t>22SM.P.L.A.3</t>
  </si>
  <si>
    <t>Innowacyjna przedsiębiorczość</t>
  </si>
  <si>
    <t>Innovative entrepreneurship</t>
  </si>
  <si>
    <t>22SM.P.L.A.4</t>
  </si>
  <si>
    <t>Ochrona własności intelektualnej</t>
  </si>
  <si>
    <t>Intellectual property protection</t>
  </si>
  <si>
    <t>22SM.P.L.A.5</t>
  </si>
  <si>
    <t>Wstęp do logistyki</t>
  </si>
  <si>
    <t>22SM.P.L.A.6</t>
  </si>
  <si>
    <t>Zarządzanie jakością w logistyce</t>
  </si>
  <si>
    <t>Quality Management in Logistics</t>
  </si>
  <si>
    <t>22SM.P.L.A.7</t>
  </si>
  <si>
    <t>Zarządzanie logistyką i marketingiem</t>
  </si>
  <si>
    <t>Logistics and marketing management</t>
  </si>
  <si>
    <t>22SM.P.L.A.8</t>
  </si>
  <si>
    <t>Informatyka i analiza danych w logistyce</t>
  </si>
  <si>
    <t>Computer science and data analysis in logistics</t>
  </si>
  <si>
    <t>22SM.P.L.A.9</t>
  </si>
  <si>
    <t>Język obcy 1</t>
  </si>
  <si>
    <t>Foreign language 1 (English  in logistics)</t>
  </si>
  <si>
    <t>22SM.P.L.A.10</t>
  </si>
  <si>
    <t>Język obcy 2</t>
  </si>
  <si>
    <t>Foreign language 2 (Polish in logistics)</t>
  </si>
  <si>
    <t>22SM.P.L.A.11</t>
  </si>
  <si>
    <t>Systemy informacyjne i usługi logistyczne</t>
  </si>
  <si>
    <t>Information systems and logistics services</t>
  </si>
  <si>
    <t>22SM.P.L.A.12</t>
  </si>
  <si>
    <t>Zarządzanie produkcją i usługami w logistyce</t>
  </si>
  <si>
    <t xml:space="preserve">Production and Service Management in Logistics </t>
  </si>
  <si>
    <t>22SM.P.L.A.13</t>
  </si>
  <si>
    <t>Projektowania procesów i systemów logistycznych</t>
  </si>
  <si>
    <t>Design of Processes and Logistic systems</t>
  </si>
  <si>
    <t>22SM.P.L.A.14</t>
  </si>
  <si>
    <t>Zarządzanie łańcuchem dostaw</t>
  </si>
  <si>
    <t>Supply Chain Management</t>
  </si>
  <si>
    <t>22SM.P.L.A.15</t>
  </si>
  <si>
    <t>22SM.P.L.A.16</t>
  </si>
  <si>
    <t>Jeden przedmiot do wyboru</t>
  </si>
  <si>
    <t>optional specialty courses</t>
  </si>
  <si>
    <t>22SM.P.L.B.IEP.1.1</t>
  </si>
  <si>
    <t>Przedmiot do wyboru 1</t>
  </si>
  <si>
    <t>Modeling and Simulation of Production Systems in Logistics Systems</t>
  </si>
  <si>
    <t>22SM.P.L.B.IEP.1.2</t>
  </si>
  <si>
    <t>Przedmiot do wyboru 2</t>
  </si>
  <si>
    <t>Mathematical Modeling in Warehouse Management</t>
  </si>
  <si>
    <t>22SM.P.L.C.1</t>
  </si>
  <si>
    <t>Praktyka zawodowa</t>
  </si>
  <si>
    <t>22SM.P.L.A.17</t>
  </si>
  <si>
    <t>Organizacja i zarządzanie procesami transportowymi</t>
  </si>
  <si>
    <t>Organization and Management of Transport Processes</t>
  </si>
  <si>
    <t>22SM.P.L.A.18</t>
  </si>
  <si>
    <t>Prawo, ubezpieczenia i etyka w logistyce</t>
  </si>
  <si>
    <t>Law, insurance and ethics in logistics</t>
  </si>
  <si>
    <t>22SM.P.L.A.19</t>
  </si>
  <si>
    <t>Zrównoważona logistyka</t>
  </si>
  <si>
    <t>6 sigma method in sustainable logistics</t>
  </si>
  <si>
    <t>22SM.P.L.A.20</t>
  </si>
  <si>
    <t>Outsourcing logistyczny</t>
  </si>
  <si>
    <t>Logistic outsourcing</t>
  </si>
  <si>
    <t>Trzy przedmioty do wyboru</t>
  </si>
  <si>
    <t>Two optional specialty courses</t>
  </si>
  <si>
    <t>22SM.P.L.B.IEP.2.1</t>
  </si>
  <si>
    <t>Zarządzanie jakością i utrzymaniem w systemach logistycznych</t>
  </si>
  <si>
    <t>Quality and Maintenance Management in logistics systems</t>
  </si>
  <si>
    <t>22SM.P.L.B.IEP.2.2</t>
  </si>
  <si>
    <t>Specyfika Employer Branding (EB) w branży logistycznej</t>
  </si>
  <si>
    <t>The specificity of Employer Branding in the logistics industry</t>
  </si>
  <si>
    <t>22SM.P.L.B.IEP.3.1</t>
  </si>
  <si>
    <t>Modele symulacyjne oparte na SED (Discrete Event Systems)</t>
  </si>
  <si>
    <t>Simulation models based on SED (Discrete Event Systems)</t>
  </si>
  <si>
    <t>22SM.P.L.B.IEP.3.2</t>
  </si>
  <si>
    <t>Badania operacyjne w gospodarce magazynowej</t>
  </si>
  <si>
    <t>Operational research in warehouse management</t>
  </si>
  <si>
    <t>22SM.P.L.B.IEP.4.1</t>
  </si>
  <si>
    <t>Zarządzanie i optymalizacja procesów produkcyjnych</t>
  </si>
  <si>
    <t>Management and optimization of production</t>
  </si>
  <si>
    <t>22SM.P.L.B.IEP.4.2</t>
  </si>
  <si>
    <t>Systemy transportowe</t>
  </si>
  <si>
    <t>Transport systems</t>
  </si>
  <si>
    <t>22SM.P.L.C.2</t>
  </si>
  <si>
    <t>Proseminarium</t>
  </si>
  <si>
    <t>Diploma proseminar</t>
  </si>
  <si>
    <t>22SM.P.L.C.3</t>
  </si>
  <si>
    <t xml:space="preserve">Praca dyplomowa </t>
  </si>
  <si>
    <t>DiplomaThesis</t>
  </si>
  <si>
    <t>22SM.P.L.C.4</t>
  </si>
  <si>
    <t>22SM.P.L.A.21</t>
  </si>
  <si>
    <t>Magazyny i systemy dystrybucji</t>
  </si>
  <si>
    <t>Warehouse and distribution systems</t>
  </si>
  <si>
    <t>22SM.P.L.A.22</t>
  </si>
  <si>
    <t>Modele i algorytmy w logistyce i transporcie</t>
  </si>
  <si>
    <t>Models and Algorithms for Logistics and Transport</t>
  </si>
  <si>
    <t>22SM.P.L.C.5</t>
  </si>
  <si>
    <t>22SM.P.L.C.6</t>
  </si>
  <si>
    <t>Seminarium magisterskie</t>
  </si>
  <si>
    <t>Diploma seminar</t>
  </si>
  <si>
    <t>22SM.P.L.C.7</t>
  </si>
  <si>
    <t>Praca dyplomowa  z egzaminem dyplomowym</t>
  </si>
  <si>
    <t>De</t>
  </si>
  <si>
    <t xml:space="preserve">Przedmiot dodatkowy " Projektowanie uniwersalne" 15 godz. wykładów + 30 ćwiczeń  realizowane w jednym semestrze   </t>
  </si>
  <si>
    <t>B - łączna liczba punktów ECTS, którą student musi uzyskać w ramach zajęć o charakterze praktycznym, w tym zajęć laboratoryjnych i projektowych</t>
  </si>
  <si>
    <t>IULT STUDY PLAN</t>
  </si>
  <si>
    <t xml:space="preserve">IULT PLAN OF THE STUDY                                      </t>
  </si>
  <si>
    <r>
      <t>Supply, Production and Distribution Logistics</t>
    </r>
    <r>
      <rPr>
        <sz val="14"/>
        <color indexed="10"/>
        <rFont val="Times New Roman"/>
        <family val="1"/>
      </rPr>
      <t>-course will not take place</t>
    </r>
  </si>
  <si>
    <t>kurs się nie odbędzie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</si>
</sst>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0.00000"/>
    <numFmt numFmtId="174" formatCode="0.0000"/>
    <numFmt numFmtId="175" formatCode="0.000000"/>
    <numFmt numFmtId="176" formatCode="0.000000000"/>
    <numFmt numFmtId="177" formatCode="0.0000000000"/>
    <numFmt numFmtId="178" formatCode="0.00000000"/>
    <numFmt numFmtId="179" formatCode="0.0000000"/>
    <numFmt numFmtId="180" formatCode="0.0%"/>
    <numFmt numFmtId="181" formatCode="#,##0\ &quot;zł&quot;"/>
  </numFmts>
  <fonts count="7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2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B050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theme="7" tint="-0.4999699890613556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9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9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vertical="center"/>
    </xf>
    <xf numFmtId="1" fontId="2" fillId="35" borderId="10" xfId="0" applyNumberFormat="1" applyFont="1" applyFill="1" applyBorder="1" applyAlignment="1">
      <alignment horizontal="center" vertical="center"/>
    </xf>
    <xf numFmtId="171" fontId="2" fillId="35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2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/>
    </xf>
    <xf numFmtId="0" fontId="2" fillId="9" borderId="10" xfId="0" applyNumberFormat="1" applyFont="1" applyFill="1" applyBorder="1" applyAlignment="1">
      <alignment horizontal="left" vertical="center" wrapText="1"/>
    </xf>
    <xf numFmtId="171" fontId="2" fillId="9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0" fontId="68" fillId="0" borderId="0" xfId="0" applyNumberFormat="1" applyFont="1" applyFill="1" applyBorder="1" applyAlignment="1">
      <alignment horizontal="center" vertical="center"/>
    </xf>
    <xf numFmtId="180" fontId="69" fillId="0" borderId="0" xfId="0" applyNumberFormat="1" applyFont="1" applyFill="1" applyBorder="1" applyAlignment="1">
      <alignment horizontal="center" vertical="center"/>
    </xf>
    <xf numFmtId="180" fontId="70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Alignment="1">
      <alignment horizontal="center" vertical="center" wrapText="1"/>
    </xf>
    <xf numFmtId="171" fontId="2" fillId="0" borderId="11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7" borderId="12" xfId="0" applyNumberFormat="1" applyFont="1" applyFill="1" applyBorder="1" applyAlignment="1">
      <alignment horizontal="center" vertical="center"/>
    </xf>
    <xf numFmtId="0" fontId="2" fillId="7" borderId="12" xfId="0" applyNumberFormat="1" applyFont="1" applyFill="1" applyBorder="1" applyAlignment="1">
      <alignment horizontal="center" vertical="center" wrapText="1"/>
    </xf>
    <xf numFmtId="0" fontId="2" fillId="22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2" fillId="7" borderId="12" xfId="0" applyNumberFormat="1" applyFont="1" applyFill="1" applyBorder="1" applyAlignment="1">
      <alignment horizontal="center" vertical="center" wrapText="1"/>
    </xf>
    <xf numFmtId="0" fontId="2" fillId="22" borderId="12" xfId="0" applyNumberFormat="1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2" fillId="9" borderId="10" xfId="0" applyNumberFormat="1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" fillId="5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/>
    </xf>
    <xf numFmtId="0" fontId="10" fillId="14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left" vertical="center" wrapText="1"/>
    </xf>
    <xf numFmtId="0" fontId="2" fillId="9" borderId="15" xfId="0" applyNumberFormat="1" applyFont="1" applyFill="1" applyBorder="1" applyAlignment="1">
      <alignment horizontal="left" vertical="center"/>
    </xf>
    <xf numFmtId="0" fontId="2" fillId="9" borderId="17" xfId="0" applyNumberFormat="1" applyFont="1" applyFill="1" applyBorder="1" applyAlignment="1">
      <alignment horizontal="left" vertical="center"/>
    </xf>
    <xf numFmtId="0" fontId="2" fillId="9" borderId="16" xfId="0" applyNumberFormat="1" applyFont="1" applyFill="1" applyBorder="1" applyAlignment="1">
      <alignment horizontal="left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/>
    </xf>
    <xf numFmtId="0" fontId="10" fillId="14" borderId="18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9" fillId="7" borderId="15" xfId="0" applyNumberFormat="1" applyFont="1" applyFill="1" applyBorder="1" applyAlignment="1">
      <alignment horizontal="center" vertical="center" wrapText="1"/>
    </xf>
    <xf numFmtId="0" fontId="9" fillId="7" borderId="17" xfId="0" applyNumberFormat="1" applyFont="1" applyFill="1" applyBorder="1" applyAlignment="1">
      <alignment horizontal="center" vertical="center" wrapText="1"/>
    </xf>
    <xf numFmtId="0" fontId="9" fillId="7" borderId="16" xfId="0" applyNumberFormat="1" applyFont="1" applyFill="1" applyBorder="1" applyAlignment="1">
      <alignment horizontal="center" vertical="center" wrapText="1"/>
    </xf>
    <xf numFmtId="0" fontId="2" fillId="7" borderId="10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0" fontId="2" fillId="22" borderId="10" xfId="0" applyNumberFormat="1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>
      <alignment horizontal="center" vertical="center" wrapText="1"/>
    </xf>
    <xf numFmtId="0" fontId="2" fillId="22" borderId="12" xfId="0" applyNumberFormat="1" applyFont="1" applyFill="1" applyBorder="1" applyAlignment="1">
      <alignment horizontal="center" vertical="center" wrapText="1"/>
    </xf>
    <xf numFmtId="0" fontId="2" fillId="17" borderId="10" xfId="0" applyNumberFormat="1" applyFont="1" applyFill="1" applyBorder="1" applyAlignment="1">
      <alignment horizontal="center" vertical="center" wrapText="1"/>
    </xf>
    <xf numFmtId="0" fontId="2" fillId="17" borderId="12" xfId="0" applyNumberFormat="1" applyFont="1" applyFill="1" applyBorder="1" applyAlignment="1">
      <alignment horizontal="center" vertical="center" wrapText="1"/>
    </xf>
    <xf numFmtId="0" fontId="2" fillId="17" borderId="21" xfId="0" applyNumberFormat="1" applyFont="1" applyFill="1" applyBorder="1" applyAlignment="1">
      <alignment horizontal="center" vertical="center" wrapText="1"/>
    </xf>
    <xf numFmtId="0" fontId="2" fillId="17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left" vertical="center"/>
    </xf>
    <xf numFmtId="0" fontId="72" fillId="0" borderId="16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left"/>
    </xf>
    <xf numFmtId="0" fontId="72" fillId="0" borderId="15" xfId="0" applyFont="1" applyFill="1" applyBorder="1" applyAlignment="1">
      <alignment horizontal="left"/>
    </xf>
    <xf numFmtId="0" fontId="72" fillId="0" borderId="16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9" fillId="7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top"/>
    </xf>
    <xf numFmtId="0" fontId="3" fillId="0" borderId="17" xfId="0" applyNumberFormat="1" applyFont="1" applyFill="1" applyBorder="1" applyAlignment="1">
      <alignment horizontal="left" vertical="top"/>
    </xf>
    <xf numFmtId="0" fontId="3" fillId="0" borderId="16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2" fillId="7" borderId="11" xfId="0" applyNumberFormat="1" applyFont="1" applyFill="1" applyBorder="1" applyAlignment="1">
      <alignment horizontal="center" vertical="center" wrapText="1"/>
    </xf>
    <xf numFmtId="0" fontId="2" fillId="7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17" borderId="40" xfId="0" applyNumberFormat="1" applyFont="1" applyFill="1" applyBorder="1" applyAlignment="1">
      <alignment horizontal="center" vertical="center" wrapText="1"/>
    </xf>
    <xf numFmtId="0" fontId="2" fillId="17" borderId="41" xfId="0" applyNumberFormat="1" applyFont="1" applyFill="1" applyBorder="1" applyAlignment="1">
      <alignment horizontal="center" vertical="center" wrapText="1"/>
    </xf>
    <xf numFmtId="0" fontId="2" fillId="17" borderId="11" xfId="0" applyNumberFormat="1" applyFont="1" applyFill="1" applyBorder="1" applyAlignment="1">
      <alignment horizontal="center" vertical="center" wrapText="1"/>
    </xf>
    <xf numFmtId="0" fontId="2" fillId="17" borderId="26" xfId="0" applyNumberFormat="1" applyFont="1" applyFill="1" applyBorder="1" applyAlignment="1">
      <alignment horizontal="center" vertical="center" wrapText="1"/>
    </xf>
    <xf numFmtId="0" fontId="2" fillId="22" borderId="11" xfId="0" applyNumberFormat="1" applyFont="1" applyFill="1" applyBorder="1" applyAlignment="1">
      <alignment horizontal="center" vertical="center" wrapText="1"/>
    </xf>
    <xf numFmtId="0" fontId="2" fillId="22" borderId="26" xfId="0" applyNumberFormat="1" applyFont="1" applyFill="1" applyBorder="1" applyAlignment="1">
      <alignment horizontal="center" vertical="center" wrapText="1"/>
    </xf>
    <xf numFmtId="0" fontId="2" fillId="22" borderId="15" xfId="0" applyNumberFormat="1" applyFont="1" applyFill="1" applyBorder="1" applyAlignment="1">
      <alignment horizontal="center" vertical="center"/>
    </xf>
    <xf numFmtId="0" fontId="2" fillId="22" borderId="17" xfId="0" applyNumberFormat="1" applyFont="1" applyFill="1" applyBorder="1" applyAlignment="1">
      <alignment horizontal="center" vertical="center"/>
    </xf>
    <xf numFmtId="0" fontId="2" fillId="22" borderId="16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2" fillId="0" borderId="0" xfId="52" applyNumberFormat="1" applyFont="1" applyFill="1" applyBorder="1" applyAlignment="1">
      <alignment horizontal="left" vertical="center"/>
      <protection/>
    </xf>
    <xf numFmtId="0" fontId="3" fillId="0" borderId="0" xfId="52" applyNumberFormat="1" applyFont="1" applyFill="1">
      <alignment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6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vertical="center"/>
      <protection/>
    </xf>
    <xf numFmtId="0" fontId="7" fillId="0" borderId="0" xfId="52" applyFont="1" applyAlignment="1">
      <alignment vertical="center" wrapText="1"/>
      <protection/>
    </xf>
    <xf numFmtId="0" fontId="7" fillId="0" borderId="0" xfId="52" applyFont="1" applyFill="1" applyAlignment="1">
      <alignment horizontal="center" vertical="center" wrapText="1"/>
      <protection/>
    </xf>
    <xf numFmtId="0" fontId="39" fillId="0" borderId="0" xfId="52" applyFont="1" applyAlignment="1">
      <alignment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5" fillId="0" borderId="0" xfId="52" applyFont="1" applyFill="1" applyAlignment="1">
      <alignment vertical="center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Border="1">
      <alignment/>
      <protection/>
    </xf>
    <xf numFmtId="0" fontId="11" fillId="0" borderId="11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/>
      <protection/>
    </xf>
    <xf numFmtId="0" fontId="11" fillId="0" borderId="37" xfId="52" applyFont="1" applyBorder="1" applyAlignment="1">
      <alignment horizontal="center" vertical="center"/>
      <protection/>
    </xf>
    <xf numFmtId="0" fontId="9" fillId="7" borderId="10" xfId="52" applyNumberFormat="1" applyFont="1" applyFill="1" applyBorder="1" applyAlignment="1">
      <alignment horizontal="center" vertical="center" wrapText="1"/>
      <protection/>
    </xf>
    <xf numFmtId="0" fontId="2" fillId="7" borderId="10" xfId="52" applyNumberFormat="1" applyFont="1" applyFill="1" applyBorder="1" applyAlignment="1">
      <alignment horizontal="center" vertical="center" wrapText="1"/>
      <protection/>
    </xf>
    <xf numFmtId="0" fontId="2" fillId="22" borderId="10" xfId="52" applyNumberFormat="1" applyFont="1" applyFill="1" applyBorder="1" applyAlignment="1">
      <alignment horizontal="center" vertical="center"/>
      <protection/>
    </xf>
    <xf numFmtId="0" fontId="2" fillId="22" borderId="10" xfId="52" applyNumberFormat="1" applyFont="1" applyFill="1" applyBorder="1" applyAlignment="1">
      <alignment horizontal="center" vertical="center" wrapText="1"/>
      <protection/>
    </xf>
    <xf numFmtId="0" fontId="2" fillId="17" borderId="10" xfId="52" applyNumberFormat="1" applyFont="1" applyFill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7" borderId="10" xfId="52" applyNumberFormat="1" applyFont="1" applyFill="1" applyBorder="1" applyAlignment="1">
      <alignment horizontal="center" vertical="center"/>
      <protection/>
    </xf>
    <xf numFmtId="0" fontId="2" fillId="7" borderId="10" xfId="52" applyNumberFormat="1" applyFont="1" applyFill="1" applyBorder="1" applyAlignment="1">
      <alignment horizontal="center" vertical="center" wrapText="1"/>
      <protection/>
    </xf>
    <xf numFmtId="0" fontId="2" fillId="22" borderId="10" xfId="52" applyNumberFormat="1" applyFont="1" applyFill="1" applyBorder="1" applyAlignment="1">
      <alignment horizontal="center" vertical="center" wrapText="1"/>
      <protection/>
    </xf>
    <xf numFmtId="0" fontId="2" fillId="34" borderId="10" xfId="52" applyNumberFormat="1" applyFont="1" applyFill="1" applyBorder="1" applyAlignment="1">
      <alignment horizontal="left" vertical="center"/>
      <protection/>
    </xf>
    <xf numFmtId="0" fontId="11" fillId="34" borderId="10" xfId="52" applyNumberFormat="1" applyFont="1" applyFill="1" applyBorder="1" applyAlignment="1">
      <alignment horizontal="left" vertical="center"/>
      <protection/>
    </xf>
    <xf numFmtId="1" fontId="2" fillId="34" borderId="10" xfId="52" applyNumberFormat="1" applyFont="1" applyFill="1" applyBorder="1" applyAlignment="1">
      <alignment horizontal="center" vertical="center"/>
      <protection/>
    </xf>
    <xf numFmtId="0" fontId="2" fillId="34" borderId="10" xfId="52" applyNumberFormat="1" applyFont="1" applyFill="1" applyBorder="1" applyAlignment="1">
      <alignment horizontal="center" vertical="center" wrapText="1"/>
      <protection/>
    </xf>
    <xf numFmtId="0" fontId="2" fillId="34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3" fillId="0" borderId="10" xfId="52" applyNumberFormat="1" applyFont="1" applyFill="1" applyBorder="1" applyAlignment="1">
      <alignment horizontal="left" vertical="center" wrapText="1"/>
      <protection/>
    </xf>
    <xf numFmtId="0" fontId="13" fillId="0" borderId="10" xfId="52" applyNumberFormat="1" applyFont="1" applyFill="1" applyBorder="1" applyAlignment="1">
      <alignment horizontal="left" vertical="center" wrapText="1"/>
      <protection/>
    </xf>
    <xf numFmtId="1" fontId="2" fillId="0" borderId="10" xfId="52" applyNumberFormat="1" applyFont="1" applyFill="1" applyBorder="1" applyAlignment="1">
      <alignment horizontal="center" vertical="center"/>
      <protection/>
    </xf>
    <xf numFmtId="171" fontId="2" fillId="0" borderId="10" xfId="52" applyNumberFormat="1" applyFont="1" applyFill="1" applyBorder="1" applyAlignment="1">
      <alignment horizontal="center" vertical="center"/>
      <protection/>
    </xf>
    <xf numFmtId="0" fontId="3" fillId="0" borderId="15" xfId="52" applyNumberFormat="1" applyFont="1" applyFill="1" applyBorder="1" applyAlignment="1">
      <alignment horizontal="left" vertical="center" wrapText="1"/>
      <protection/>
    </xf>
    <xf numFmtId="0" fontId="3" fillId="0" borderId="16" xfId="52" applyNumberFormat="1" applyFont="1" applyFill="1" applyBorder="1" applyAlignment="1">
      <alignment horizontal="left" vertical="center" wrapText="1"/>
      <protection/>
    </xf>
    <xf numFmtId="0" fontId="72" fillId="0" borderId="10" xfId="52" applyFont="1" applyFill="1" applyBorder="1" applyAlignment="1">
      <alignment horizontal="left"/>
      <protection/>
    </xf>
    <xf numFmtId="0" fontId="72" fillId="0" borderId="15" xfId="52" applyFont="1" applyFill="1" applyBorder="1" applyAlignment="1">
      <alignment horizontal="left" vertical="center"/>
      <protection/>
    </xf>
    <xf numFmtId="0" fontId="72" fillId="0" borderId="16" xfId="52" applyFont="1" applyFill="1" applyBorder="1" applyAlignment="1">
      <alignment horizontal="left" vertical="center"/>
      <protection/>
    </xf>
    <xf numFmtId="0" fontId="72" fillId="0" borderId="10" xfId="52" applyFont="1" applyFill="1" applyBorder="1" applyAlignment="1">
      <alignment horizontal="left" vertical="center" wrapText="1"/>
      <protection/>
    </xf>
    <xf numFmtId="0" fontId="72" fillId="0" borderId="10" xfId="52" applyFont="1" applyFill="1" applyBorder="1" applyAlignment="1">
      <alignment horizontal="left" vertical="center"/>
      <protection/>
    </xf>
    <xf numFmtId="0" fontId="2" fillId="2" borderId="10" xfId="52" applyNumberFormat="1" applyFont="1" applyFill="1" applyBorder="1" applyAlignment="1">
      <alignment horizontal="center" vertical="center" wrapText="1"/>
      <protection/>
    </xf>
    <xf numFmtId="0" fontId="2" fillId="2" borderId="10" xfId="52" applyNumberFormat="1" applyFont="1" applyFill="1" applyBorder="1" applyAlignment="1">
      <alignment horizontal="center" vertical="center" wrapText="1"/>
      <protection/>
    </xf>
    <xf numFmtId="0" fontId="2" fillId="5" borderId="10" xfId="52" applyNumberFormat="1" applyFont="1" applyFill="1" applyBorder="1" applyAlignment="1">
      <alignment horizontal="center" vertical="center" wrapText="1"/>
      <protection/>
    </xf>
    <xf numFmtId="1" fontId="2" fillId="5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NumberFormat="1" applyFont="1" applyFill="1" applyBorder="1">
      <alignment/>
      <protection/>
    </xf>
    <xf numFmtId="0" fontId="3" fillId="0" borderId="0" xfId="52" applyNumberFormat="1" applyFont="1" applyFill="1" applyAlignment="1">
      <alignment horizontal="left"/>
      <protection/>
    </xf>
    <xf numFmtId="0" fontId="72" fillId="0" borderId="10" xfId="52" applyFont="1" applyBorder="1" applyAlignment="1">
      <alignment horizontal="left" vertical="center" wrapText="1"/>
      <protection/>
    </xf>
    <xf numFmtId="0" fontId="13" fillId="36" borderId="18" xfId="53" applyFont="1" applyFill="1" applyBorder="1" applyAlignment="1">
      <alignment vertical="center" wrapText="1"/>
      <protection/>
    </xf>
    <xf numFmtId="0" fontId="13" fillId="36" borderId="10" xfId="53" applyFont="1" applyFill="1" applyBorder="1" applyAlignment="1">
      <alignment vertical="center" wrapText="1"/>
      <protection/>
    </xf>
    <xf numFmtId="0" fontId="13" fillId="36" borderId="10" xfId="53" applyFont="1" applyFill="1" applyBorder="1" applyAlignment="1">
      <alignment horizontal="left" vertical="center"/>
      <protection/>
    </xf>
    <xf numFmtId="0" fontId="13" fillId="36" borderId="10" xfId="53" applyFont="1" applyFill="1" applyBorder="1" applyAlignment="1">
      <alignment vertical="center"/>
      <protection/>
    </xf>
    <xf numFmtId="1" fontId="2" fillId="36" borderId="10" xfId="52" applyNumberFormat="1" applyFont="1" applyFill="1" applyBorder="1" applyAlignment="1">
      <alignment horizontal="center" vertical="center"/>
      <protection/>
    </xf>
    <xf numFmtId="0" fontId="2" fillId="36" borderId="10" xfId="52" applyNumberFormat="1" applyFont="1" applyFill="1" applyBorder="1" applyAlignment="1">
      <alignment horizontal="center" vertical="center"/>
      <protection/>
    </xf>
    <xf numFmtId="0" fontId="3" fillId="36" borderId="0" xfId="52" applyNumberFormat="1" applyFont="1" applyFill="1">
      <alignment/>
      <protection/>
    </xf>
    <xf numFmtId="0" fontId="2" fillId="9" borderId="10" xfId="52" applyNumberFormat="1" applyFont="1" applyFill="1" applyBorder="1" applyAlignment="1">
      <alignment horizontal="left" vertical="center"/>
      <protection/>
    </xf>
    <xf numFmtId="0" fontId="2" fillId="9" borderId="10" xfId="52" applyNumberFormat="1" applyFont="1" applyFill="1" applyBorder="1" applyAlignment="1">
      <alignment horizontal="left" vertical="center"/>
      <protection/>
    </xf>
    <xf numFmtId="1" fontId="2" fillId="9" borderId="10" xfId="52" applyNumberFormat="1" applyFont="1" applyFill="1" applyBorder="1" applyAlignment="1">
      <alignment horizontal="center" vertical="center"/>
      <protection/>
    </xf>
    <xf numFmtId="0" fontId="2" fillId="9" borderId="10" xfId="52" applyNumberFormat="1" applyFont="1" applyFill="1" applyBorder="1" applyAlignment="1">
      <alignment horizontal="center" vertical="center"/>
      <protection/>
    </xf>
    <xf numFmtId="0" fontId="3" fillId="33" borderId="0" xfId="52" applyNumberFormat="1" applyFont="1" applyFill="1">
      <alignment/>
      <protection/>
    </xf>
    <xf numFmtId="0" fontId="2" fillId="9" borderId="10" xfId="52" applyNumberFormat="1" applyFont="1" applyFill="1" applyBorder="1" applyAlignment="1">
      <alignment horizontal="left" vertical="center" wrapText="1"/>
      <protection/>
    </xf>
    <xf numFmtId="0" fontId="13" fillId="0" borderId="10" xfId="52" applyFont="1" applyFill="1" applyBorder="1" applyAlignment="1">
      <alignment horizontal="left" vertical="center"/>
      <protection/>
    </xf>
    <xf numFmtId="0" fontId="41" fillId="36" borderId="10" xfId="53" applyFont="1" applyFill="1" applyBorder="1" applyAlignment="1">
      <alignment wrapText="1"/>
      <protection/>
    </xf>
    <xf numFmtId="1" fontId="2" fillId="0" borderId="11" xfId="52" applyNumberFormat="1" applyFont="1" applyFill="1" applyBorder="1" applyAlignment="1">
      <alignment horizontal="center" vertical="center"/>
      <protection/>
    </xf>
    <xf numFmtId="0" fontId="2" fillId="0" borderId="11" xfId="52" applyNumberFormat="1" applyFont="1" applyFill="1" applyBorder="1" applyAlignment="1">
      <alignment horizontal="center" vertical="center"/>
      <protection/>
    </xf>
    <xf numFmtId="171" fontId="2" fillId="0" borderId="11" xfId="52" applyNumberFormat="1" applyFont="1" applyFill="1" applyBorder="1" applyAlignment="1">
      <alignment horizontal="center" vertical="center"/>
      <protection/>
    </xf>
    <xf numFmtId="1" fontId="2" fillId="0" borderId="18" xfId="52" applyNumberFormat="1" applyFont="1" applyFill="1" applyBorder="1" applyAlignment="1">
      <alignment horizontal="center" vertical="center"/>
      <protection/>
    </xf>
    <xf numFmtId="0" fontId="2" fillId="0" borderId="18" xfId="52" applyNumberFormat="1" applyFont="1" applyFill="1" applyBorder="1" applyAlignment="1">
      <alignment horizontal="center" vertical="center"/>
      <protection/>
    </xf>
    <xf numFmtId="171" fontId="2" fillId="0" borderId="18" xfId="52" applyNumberFormat="1" applyFont="1" applyFill="1" applyBorder="1" applyAlignment="1">
      <alignment horizontal="center" vertical="center"/>
      <protection/>
    </xf>
    <xf numFmtId="0" fontId="11" fillId="9" borderId="10" xfId="52" applyNumberFormat="1" applyFont="1" applyFill="1" applyBorder="1" applyAlignment="1">
      <alignment horizontal="left" vertical="center"/>
      <protection/>
    </xf>
    <xf numFmtId="171" fontId="2" fillId="9" borderId="10" xfId="52" applyNumberFormat="1" applyFont="1" applyFill="1" applyBorder="1" applyAlignment="1">
      <alignment horizontal="center" vertical="center"/>
      <protection/>
    </xf>
    <xf numFmtId="0" fontId="42" fillId="0" borderId="0" xfId="52" applyNumberFormat="1" applyFont="1" applyFill="1">
      <alignment/>
      <protection/>
    </xf>
    <xf numFmtId="2" fontId="3" fillId="0" borderId="0" xfId="52" applyNumberFormat="1" applyFont="1" applyFill="1" applyBorder="1">
      <alignment/>
      <protection/>
    </xf>
    <xf numFmtId="2" fontId="3" fillId="0" borderId="0" xfId="52" applyNumberFormat="1" applyFont="1" applyFill="1">
      <alignment/>
      <protection/>
    </xf>
    <xf numFmtId="0" fontId="13" fillId="0" borderId="10" xfId="53" applyFont="1" applyFill="1" applyBorder="1" applyAlignment="1">
      <alignment vertical="center"/>
      <protection/>
    </xf>
    <xf numFmtId="0" fontId="41" fillId="0" borderId="10" xfId="52" applyFont="1" applyFill="1" applyBorder="1" applyAlignment="1">
      <alignment horizontal="left" vertical="center" wrapText="1"/>
      <protection/>
    </xf>
    <xf numFmtId="0" fontId="41" fillId="0" borderId="10" xfId="53" applyFont="1" applyFill="1" applyBorder="1" applyAlignment="1">
      <alignment wrapText="1"/>
      <protection/>
    </xf>
    <xf numFmtId="1" fontId="2" fillId="0" borderId="37" xfId="52" applyNumberFormat="1" applyFont="1" applyFill="1" applyBorder="1" applyAlignment="1">
      <alignment horizontal="center" vertical="center"/>
      <protection/>
    </xf>
    <xf numFmtId="0" fontId="2" fillId="0" borderId="37" xfId="52" applyNumberFormat="1" applyFont="1" applyFill="1" applyBorder="1" applyAlignment="1">
      <alignment horizontal="center" vertical="center"/>
      <protection/>
    </xf>
    <xf numFmtId="171" fontId="2" fillId="0" borderId="37" xfId="52" applyNumberFormat="1" applyFont="1" applyFill="1" applyBorder="1" applyAlignment="1">
      <alignment horizontal="center" vertical="center"/>
      <protection/>
    </xf>
    <xf numFmtId="1" fontId="2" fillId="36" borderId="11" xfId="52" applyNumberFormat="1" applyFont="1" applyFill="1" applyBorder="1" applyAlignment="1">
      <alignment horizontal="center" vertical="center"/>
      <protection/>
    </xf>
    <xf numFmtId="0" fontId="3" fillId="36" borderId="17" xfId="52" applyNumberFormat="1" applyFont="1" applyFill="1" applyBorder="1">
      <alignment/>
      <protection/>
    </xf>
    <xf numFmtId="0" fontId="41" fillId="0" borderId="10" xfId="52" applyNumberFormat="1" applyFont="1" applyFill="1" applyBorder="1" applyAlignment="1">
      <alignment horizontal="left" vertical="center"/>
      <protection/>
    </xf>
    <xf numFmtId="1" fontId="2" fillId="36" borderId="18" xfId="52" applyNumberFormat="1" applyFont="1" applyFill="1" applyBorder="1" applyAlignment="1">
      <alignment horizontal="center" vertical="center"/>
      <protection/>
    </xf>
    <xf numFmtId="0" fontId="2" fillId="35" borderId="10" xfId="52" applyNumberFormat="1" applyFont="1" applyFill="1" applyBorder="1" applyAlignment="1">
      <alignment horizontal="left" vertical="center" wrapText="1"/>
      <protection/>
    </xf>
    <xf numFmtId="0" fontId="73" fillId="35" borderId="10" xfId="52" applyFont="1" applyFill="1" applyBorder="1" applyAlignment="1">
      <alignment horizontal="left"/>
      <protection/>
    </xf>
    <xf numFmtId="0" fontId="73" fillId="35" borderId="10" xfId="52" applyFont="1" applyFill="1" applyBorder="1" applyAlignment="1">
      <alignment horizontal="left"/>
      <protection/>
    </xf>
    <xf numFmtId="1" fontId="2" fillId="35" borderId="10" xfId="52" applyNumberFormat="1" applyFont="1" applyFill="1" applyBorder="1" applyAlignment="1">
      <alignment horizontal="center" vertical="center"/>
      <protection/>
    </xf>
    <xf numFmtId="0" fontId="2" fillId="35" borderId="10" xfId="52" applyNumberFormat="1" applyFont="1" applyFill="1" applyBorder="1" applyAlignment="1">
      <alignment horizontal="center" vertical="center"/>
      <protection/>
    </xf>
    <xf numFmtId="171" fontId="2" fillId="35" borderId="10" xfId="52" applyNumberFormat="1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left" vertical="center"/>
      <protection/>
    </xf>
    <xf numFmtId="0" fontId="11" fillId="35" borderId="10" xfId="52" applyFont="1" applyFill="1" applyBorder="1" applyAlignment="1">
      <alignment horizontal="left" vertical="center" wrapText="1"/>
      <protection/>
    </xf>
    <xf numFmtId="1" fontId="2" fillId="35" borderId="10" xfId="52" applyNumberFormat="1" applyFont="1" applyFill="1" applyBorder="1" applyAlignment="1">
      <alignment vertical="center"/>
      <protection/>
    </xf>
    <xf numFmtId="0" fontId="2" fillId="9" borderId="15" xfId="52" applyNumberFormat="1" applyFont="1" applyFill="1" applyBorder="1" applyAlignment="1">
      <alignment horizontal="left" vertical="center"/>
      <protection/>
    </xf>
    <xf numFmtId="0" fontId="2" fillId="9" borderId="16" xfId="52" applyNumberFormat="1" applyFont="1" applyFill="1" applyBorder="1" applyAlignment="1">
      <alignment horizontal="left" vertical="center"/>
      <protection/>
    </xf>
    <xf numFmtId="0" fontId="2" fillId="5" borderId="10" xfId="52" applyNumberFormat="1" applyFont="1" applyFill="1" applyBorder="1" applyAlignment="1">
      <alignment horizontal="center" vertical="center" wrapText="1"/>
      <protection/>
    </xf>
    <xf numFmtId="0" fontId="9" fillId="7" borderId="10" xfId="52" applyNumberFormat="1" applyFont="1" applyFill="1" applyBorder="1" applyAlignment="1">
      <alignment horizontal="center" vertical="center" wrapText="1"/>
      <protection/>
    </xf>
    <xf numFmtId="0" fontId="44" fillId="7" borderId="10" xfId="52" applyNumberFormat="1" applyFont="1" applyFill="1" applyBorder="1" applyAlignment="1">
      <alignment horizontal="center" vertical="center" wrapText="1"/>
      <protection/>
    </xf>
    <xf numFmtId="0" fontId="2" fillId="34" borderId="10" xfId="52" applyNumberFormat="1" applyFont="1" applyFill="1" applyBorder="1" applyAlignment="1">
      <alignment horizontal="left" vertical="center"/>
      <protection/>
    </xf>
    <xf numFmtId="0" fontId="72" fillId="0" borderId="10" xfId="52" applyFont="1" applyBorder="1" applyAlignment="1">
      <alignment horizontal="left" vertical="center"/>
      <protection/>
    </xf>
    <xf numFmtId="0" fontId="13" fillId="0" borderId="15" xfId="52" applyNumberFormat="1" applyFont="1" applyFill="1" applyBorder="1" applyAlignment="1">
      <alignment horizontal="left" vertical="center" wrapText="1"/>
      <protection/>
    </xf>
    <xf numFmtId="0" fontId="13" fillId="0" borderId="16" xfId="52" applyNumberFormat="1" applyFont="1" applyFill="1" applyBorder="1" applyAlignment="1">
      <alignment horizontal="left" vertical="center" wrapText="1"/>
      <protection/>
    </xf>
    <xf numFmtId="0" fontId="13" fillId="36" borderId="10" xfId="53" applyFont="1" applyFill="1" applyBorder="1" applyAlignment="1">
      <alignment horizontal="left" vertical="center" wrapText="1"/>
      <protection/>
    </xf>
    <xf numFmtId="0" fontId="73" fillId="35" borderId="15" xfId="52" applyFont="1" applyFill="1" applyBorder="1" applyAlignment="1">
      <alignment horizontal="left"/>
      <protection/>
    </xf>
    <xf numFmtId="0" fontId="73" fillId="35" borderId="16" xfId="52" applyFont="1" applyFill="1" applyBorder="1" applyAlignment="1">
      <alignment horizontal="left"/>
      <protection/>
    </xf>
    <xf numFmtId="0" fontId="11" fillId="35" borderId="15" xfId="52" applyFont="1" applyFill="1" applyBorder="1" applyAlignment="1">
      <alignment horizontal="left" vertical="center" wrapText="1"/>
      <protection/>
    </xf>
    <xf numFmtId="0" fontId="11" fillId="35" borderId="16" xfId="52" applyFont="1" applyFill="1" applyBorder="1" applyAlignment="1">
      <alignment horizontal="left" vertical="center" wrapText="1"/>
      <protection/>
    </xf>
    <xf numFmtId="0" fontId="2" fillId="37" borderId="10" xfId="52" applyNumberFormat="1" applyFont="1" applyFill="1" applyBorder="1" applyAlignment="1">
      <alignment horizontal="center" vertical="center"/>
      <protection/>
    </xf>
    <xf numFmtId="1" fontId="2" fillId="37" borderId="10" xfId="52" applyNumberFormat="1" applyFont="1" applyFill="1" applyBorder="1" applyAlignment="1">
      <alignment horizontal="center" vertical="center"/>
      <protection/>
    </xf>
    <xf numFmtId="1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NumberFormat="1" applyFont="1" applyFill="1" applyBorder="1" applyAlignment="1">
      <alignment vertical="center"/>
      <protection/>
    </xf>
    <xf numFmtId="0" fontId="2" fillId="0" borderId="13" xfId="52" applyNumberFormat="1" applyFont="1" applyFill="1" applyBorder="1" applyAlignment="1">
      <alignment horizontal="center" vertical="center"/>
      <protection/>
    </xf>
    <xf numFmtId="1" fontId="71" fillId="0" borderId="0" xfId="52" applyNumberFormat="1" applyFont="1" applyFill="1" applyBorder="1" applyAlignment="1">
      <alignment horizontal="center" vertical="center"/>
      <protection/>
    </xf>
    <xf numFmtId="0" fontId="2" fillId="0" borderId="15" xfId="52" applyNumberFormat="1" applyFont="1" applyFill="1" applyBorder="1" applyAlignment="1">
      <alignment horizontal="left" vertical="top" wrapText="1"/>
      <protection/>
    </xf>
    <xf numFmtId="0" fontId="2" fillId="0" borderId="17" xfId="52" applyNumberFormat="1" applyFont="1" applyFill="1" applyBorder="1" applyAlignment="1">
      <alignment horizontal="left" vertical="top" wrapText="1"/>
      <protection/>
    </xf>
    <xf numFmtId="0" fontId="2" fillId="0" borderId="16" xfId="52" applyNumberFormat="1" applyFont="1" applyFill="1" applyBorder="1" applyAlignment="1">
      <alignment horizontal="left" vertical="top" wrapText="1"/>
      <protection/>
    </xf>
    <xf numFmtId="10" fontId="68" fillId="0" borderId="0" xfId="52" applyNumberFormat="1" applyFont="1" applyFill="1" applyBorder="1" applyAlignment="1">
      <alignment horizontal="center" vertical="center"/>
      <protection/>
    </xf>
    <xf numFmtId="1" fontId="2" fillId="0" borderId="0" xfId="52" applyNumberFormat="1" applyFont="1" applyFill="1" applyBorder="1" applyAlignment="1">
      <alignment horizontal="center" vertical="top"/>
      <protection/>
    </xf>
    <xf numFmtId="2" fontId="2" fillId="0" borderId="0" xfId="52" applyNumberFormat="1" applyFont="1" applyFill="1" applyBorder="1" applyAlignment="1">
      <alignment horizontal="center" vertical="center"/>
      <protection/>
    </xf>
    <xf numFmtId="0" fontId="3" fillId="0" borderId="17" xfId="52" applyNumberFormat="1" applyFont="1" applyFill="1" applyBorder="1" applyAlignment="1">
      <alignment horizontal="left" vertical="top" wrapText="1"/>
      <protection/>
    </xf>
    <xf numFmtId="0" fontId="3" fillId="0" borderId="16" xfId="52" applyNumberFormat="1" applyFont="1" applyFill="1" applyBorder="1" applyAlignment="1">
      <alignment horizontal="left" vertical="top" wrapText="1"/>
      <protection/>
    </xf>
    <xf numFmtId="180" fontId="68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top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NumberFormat="1" applyFont="1" applyFill="1" applyAlignment="1">
      <alignment horizontal="left" wrapText="1"/>
      <protection/>
    </xf>
    <xf numFmtId="0" fontId="2" fillId="0" borderId="0" xfId="52" applyNumberFormat="1" applyFont="1" applyFill="1" applyBorder="1" applyAlignment="1">
      <alignment horizontal="right"/>
      <protection/>
    </xf>
    <xf numFmtId="0" fontId="2" fillId="0" borderId="15" xfId="52" applyNumberFormat="1" applyFont="1" applyFill="1" applyBorder="1" applyAlignment="1">
      <alignment horizontal="left" vertical="top"/>
      <protection/>
    </xf>
    <xf numFmtId="0" fontId="3" fillId="0" borderId="17" xfId="52" applyNumberFormat="1" applyFont="1" applyFill="1" applyBorder="1" applyAlignment="1">
      <alignment horizontal="left" vertical="top"/>
      <protection/>
    </xf>
    <xf numFmtId="0" fontId="3" fillId="0" borderId="16" xfId="52" applyNumberFormat="1" applyFont="1" applyFill="1" applyBorder="1" applyAlignment="1">
      <alignment horizontal="left" vertical="top"/>
      <protection/>
    </xf>
    <xf numFmtId="180" fontId="68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NumberFormat="1" applyFont="1" applyFill="1" applyAlignment="1">
      <alignment/>
      <protection/>
    </xf>
    <xf numFmtId="0" fontId="11" fillId="0" borderId="0" xfId="52" applyNumberFormat="1" applyFont="1" applyFill="1" applyAlignment="1">
      <alignment horizontal="center"/>
      <protection/>
    </xf>
    <xf numFmtId="0" fontId="2" fillId="0" borderId="0" xfId="52" applyNumberFormat="1" applyFont="1" applyFill="1" applyBorder="1" applyAlignment="1">
      <alignment vertical="center" wrapText="1"/>
      <protection/>
    </xf>
    <xf numFmtId="0" fontId="8" fillId="0" borderId="0" xfId="52" applyNumberFormat="1" applyFont="1" applyFill="1" applyAlignment="1">
      <alignment/>
      <protection/>
    </xf>
    <xf numFmtId="0" fontId="12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>
      <alignment/>
      <protection/>
    </xf>
    <xf numFmtId="0" fontId="5" fillId="0" borderId="0" xfId="52" applyFont="1" applyFill="1" applyAlignment="1">
      <alignment vertical="center" wrapText="1"/>
      <protection/>
    </xf>
    <xf numFmtId="0" fontId="10" fillId="14" borderId="15" xfId="52" applyNumberFormat="1" applyFont="1" applyFill="1" applyBorder="1" applyAlignment="1">
      <alignment vertical="center"/>
      <protection/>
    </xf>
    <xf numFmtId="0" fontId="10" fillId="14" borderId="17" xfId="52" applyNumberFormat="1" applyFont="1" applyFill="1" applyBorder="1" applyAlignment="1">
      <alignment vertical="center"/>
      <protection/>
    </xf>
    <xf numFmtId="0" fontId="10" fillId="14" borderId="16" xfId="52" applyNumberFormat="1" applyFont="1" applyFill="1" applyBorder="1" applyAlignment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6" fillId="34" borderId="0" xfId="52" applyFont="1" applyFill="1" applyAlignment="1">
      <alignment horizontal="left" vertical="center"/>
      <protection/>
    </xf>
    <xf numFmtId="0" fontId="39" fillId="34" borderId="0" xfId="52" applyFont="1" applyFill="1" applyAlignment="1">
      <alignment vertical="center"/>
      <protection/>
    </xf>
    <xf numFmtId="0" fontId="2" fillId="0" borderId="42" xfId="52" applyNumberFormat="1" applyFont="1" applyFill="1" applyBorder="1" applyAlignment="1">
      <alignment horizontal="center" vertical="center" wrapText="1"/>
      <protection/>
    </xf>
    <xf numFmtId="0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43" xfId="52" applyNumberFormat="1" applyFont="1" applyFill="1" applyBorder="1" applyAlignment="1">
      <alignment horizontal="center" vertical="center" wrapText="1"/>
      <protection/>
    </xf>
    <xf numFmtId="0" fontId="2" fillId="0" borderId="29" xfId="52" applyNumberFormat="1" applyFont="1" applyFill="1" applyBorder="1" applyAlignment="1">
      <alignment horizontal="center" vertical="center" wrapText="1"/>
      <protection/>
    </xf>
    <xf numFmtId="0" fontId="2" fillId="0" borderId="13" xfId="52" applyNumberFormat="1" applyFont="1" applyFill="1" applyBorder="1" applyAlignment="1">
      <alignment horizontal="center" vertical="center" wrapText="1"/>
      <protection/>
    </xf>
    <xf numFmtId="0" fontId="2" fillId="0" borderId="33" xfId="52" applyNumberFormat="1" applyFont="1" applyFill="1" applyBorder="1" applyAlignment="1">
      <alignment horizontal="center" vertical="center" wrapText="1"/>
      <protection/>
    </xf>
    <xf numFmtId="0" fontId="2" fillId="0" borderId="34" xfId="52" applyNumberFormat="1" applyFont="1" applyFill="1" applyBorder="1" applyAlignment="1">
      <alignment horizontal="center" vertical="center" wrapText="1"/>
      <protection/>
    </xf>
    <xf numFmtId="0" fontId="2" fillId="0" borderId="0" xfId="52" applyNumberFormat="1" applyFont="1" applyFill="1" applyBorder="1" applyAlignment="1">
      <alignment horizontal="center" vertical="center" wrapText="1"/>
      <protection/>
    </xf>
    <xf numFmtId="0" fontId="2" fillId="0" borderId="35" xfId="52" applyNumberFormat="1" applyFont="1" applyFill="1" applyBorder="1" applyAlignment="1">
      <alignment horizontal="center" vertical="center" wrapText="1"/>
      <protection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37" xfId="52" applyNumberFormat="1" applyFont="1" applyFill="1" applyBorder="1" applyAlignment="1">
      <alignment horizontal="center" vertical="center" wrapText="1"/>
      <protection/>
    </xf>
    <xf numFmtId="0" fontId="2" fillId="0" borderId="18" xfId="52" applyNumberFormat="1" applyFont="1" applyFill="1" applyBorder="1" applyAlignment="1">
      <alignment horizontal="center" vertical="center" wrapText="1"/>
      <protection/>
    </xf>
    <xf numFmtId="0" fontId="2" fillId="22" borderId="11" xfId="52" applyNumberFormat="1" applyFont="1" applyFill="1" applyBorder="1" applyAlignment="1">
      <alignment horizontal="center" vertical="center" wrapText="1"/>
      <protection/>
    </xf>
    <xf numFmtId="0" fontId="2" fillId="22" borderId="18" xfId="52" applyNumberFormat="1" applyFont="1" applyFill="1" applyBorder="1" applyAlignment="1">
      <alignment horizontal="center" vertical="center" wrapText="1"/>
      <protection/>
    </xf>
    <xf numFmtId="0" fontId="2" fillId="22" borderId="15" xfId="52" applyNumberFormat="1" applyFont="1" applyFill="1" applyBorder="1" applyAlignment="1">
      <alignment horizontal="center" vertical="center"/>
      <protection/>
    </xf>
    <xf numFmtId="0" fontId="2" fillId="22" borderId="17" xfId="52" applyNumberFormat="1" applyFont="1" applyFill="1" applyBorder="1" applyAlignment="1">
      <alignment horizontal="center" vertical="center"/>
      <protection/>
    </xf>
    <xf numFmtId="0" fontId="2" fillId="22" borderId="16" xfId="52" applyNumberFormat="1" applyFont="1" applyFill="1" applyBorder="1" applyAlignment="1">
      <alignment horizontal="center" vertical="center"/>
      <protection/>
    </xf>
    <xf numFmtId="0" fontId="2" fillId="7" borderId="11" xfId="52" applyNumberFormat="1" applyFont="1" applyFill="1" applyBorder="1" applyAlignment="1">
      <alignment horizontal="center" vertical="center" wrapText="1"/>
      <protection/>
    </xf>
    <xf numFmtId="0" fontId="2" fillId="7" borderId="18" xfId="52" applyNumberFormat="1" applyFont="1" applyFill="1" applyBorder="1" applyAlignment="1">
      <alignment horizontal="center" vertical="center" wrapText="1"/>
      <protection/>
    </xf>
    <xf numFmtId="0" fontId="9" fillId="7" borderId="15" xfId="52" applyNumberFormat="1" applyFont="1" applyFill="1" applyBorder="1" applyAlignment="1">
      <alignment horizontal="center" vertical="center" wrapText="1"/>
      <protection/>
    </xf>
    <xf numFmtId="0" fontId="9" fillId="7" borderId="17" xfId="52" applyNumberFormat="1" applyFont="1" applyFill="1" applyBorder="1" applyAlignment="1">
      <alignment horizontal="center" vertical="center" wrapText="1"/>
      <protection/>
    </xf>
    <xf numFmtId="0" fontId="9" fillId="7" borderId="16" xfId="52" applyNumberFormat="1" applyFont="1" applyFill="1" applyBorder="1" applyAlignment="1">
      <alignment horizontal="center" vertical="center" wrapText="1"/>
      <protection/>
    </xf>
    <xf numFmtId="0" fontId="74" fillId="36" borderId="10" xfId="53" applyFont="1" applyFill="1" applyBorder="1" applyAlignment="1">
      <alignment horizontal="left" vertical="center" wrapText="1"/>
      <protection/>
    </xf>
    <xf numFmtId="0" fontId="75" fillId="0" borderId="0" xfId="52" applyNumberFormat="1" applyFont="1" applyFill="1">
      <alignment/>
      <protection/>
    </xf>
    <xf numFmtId="0" fontId="74" fillId="0" borderId="10" xfId="53" applyFont="1" applyFill="1" applyBorder="1" applyAlignment="1">
      <alignment wrapText="1"/>
      <protection/>
    </xf>
    <xf numFmtId="0" fontId="74" fillId="36" borderId="10" xfId="53" applyFont="1" applyFill="1" applyBorder="1" applyAlignment="1">
      <alignment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_L_2022_stac_MS_P_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. Syst. Eng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4"/>
  <sheetViews>
    <sheetView zoomScalePageLayoutView="0" workbookViewId="0" topLeftCell="B1">
      <selection activeCell="A68" sqref="A68:AE68"/>
    </sheetView>
  </sheetViews>
  <sheetFormatPr defaultColWidth="9.140625" defaultRowHeight="12.75"/>
  <cols>
    <col min="1" max="1" width="21.8515625" style="0" hidden="1" customWidth="1"/>
    <col min="2" max="2" width="21.57421875" style="0" customWidth="1"/>
    <col min="3" max="3" width="57.7109375" style="0" customWidth="1"/>
    <col min="4" max="4" width="9.8515625" style="0" hidden="1" customWidth="1"/>
    <col min="5" max="5" width="7.7109375" style="0" hidden="1" customWidth="1"/>
    <col min="6" max="6" width="7.00390625" style="0" hidden="1" customWidth="1"/>
    <col min="7" max="7" width="9.421875" style="0" hidden="1" customWidth="1"/>
    <col min="8" max="8" width="10.57421875" style="0" hidden="1" customWidth="1"/>
    <col min="9" max="9" width="8.8515625" style="0" hidden="1" customWidth="1"/>
    <col min="10" max="10" width="9.140625" style="0" hidden="1" customWidth="1"/>
    <col min="11" max="12" width="8.140625" style="0" hidden="1" customWidth="1"/>
    <col min="13" max="13" width="8.57421875" style="0" hidden="1" customWidth="1"/>
    <col min="14" max="14" width="7.8515625" style="0" hidden="1" customWidth="1"/>
    <col min="15" max="15" width="7.7109375" style="0" hidden="1" customWidth="1"/>
    <col min="16" max="16" width="7.8515625" style="0" hidden="1" customWidth="1"/>
    <col min="17" max="17" width="8.57421875" style="0" hidden="1" customWidth="1"/>
    <col min="18" max="19" width="8.140625" style="0" hidden="1" customWidth="1"/>
    <col min="20" max="20" width="8.57421875" style="0" hidden="1" customWidth="1"/>
    <col min="21" max="21" width="10.421875" style="0" hidden="1" customWidth="1"/>
    <col min="22" max="22" width="9.28125" style="0" hidden="1" customWidth="1"/>
    <col min="23" max="23" width="8.7109375" style="0" hidden="1" customWidth="1"/>
    <col min="24" max="24" width="9.421875" style="0" hidden="1" customWidth="1"/>
    <col min="25" max="25" width="8.7109375" style="0" hidden="1" customWidth="1"/>
    <col min="26" max="26" width="8.8515625" style="0" hidden="1" customWidth="1"/>
    <col min="27" max="27" width="8.7109375" style="0" hidden="1" customWidth="1"/>
    <col min="28" max="29" width="9.00390625" style="0" hidden="1" customWidth="1"/>
    <col min="30" max="30" width="9.57421875" style="0" customWidth="1"/>
    <col min="31" max="31" width="11.7109375" style="0" customWidth="1"/>
  </cols>
  <sheetData>
    <row r="1" spans="1:31" ht="15.75">
      <c r="A1" s="123" t="s">
        <v>286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2:31" ht="15.75" hidden="1">
      <c r="B2" s="53" t="s">
        <v>69</v>
      </c>
      <c r="C2" s="9"/>
      <c r="D2" s="9"/>
      <c r="E2" s="9"/>
      <c r="F2" s="9"/>
      <c r="G2" s="9"/>
      <c r="H2" s="9"/>
      <c r="I2" s="9"/>
      <c r="J2" s="38"/>
      <c r="K2" s="9"/>
      <c r="L2" s="9"/>
      <c r="M2" s="1"/>
      <c r="N2" s="1"/>
      <c r="O2" s="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7"/>
      <c r="AB2" s="7"/>
      <c r="AC2" s="7"/>
      <c r="AD2" s="7"/>
      <c r="AE2" s="7"/>
    </row>
    <row r="3" spans="2:31" ht="15.75">
      <c r="B3" s="167" t="s">
        <v>70</v>
      </c>
      <c r="C3" s="12"/>
      <c r="D3" s="12"/>
      <c r="E3" s="12"/>
      <c r="F3" s="12"/>
      <c r="G3" s="12"/>
      <c r="H3" s="1"/>
      <c r="I3" s="9"/>
      <c r="J3" s="9"/>
      <c r="K3" s="10"/>
      <c r="L3" s="39" t="s">
        <v>116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9"/>
      <c r="Y3" s="12"/>
      <c r="Z3" s="12"/>
      <c r="AA3" s="7"/>
      <c r="AB3" s="7"/>
      <c r="AC3" s="7"/>
      <c r="AD3" s="7"/>
      <c r="AE3" s="7"/>
    </row>
    <row r="4" spans="2:31" ht="15.75">
      <c r="B4" s="167" t="s">
        <v>71</v>
      </c>
      <c r="C4" s="12"/>
      <c r="D4" s="12"/>
      <c r="E4" s="12"/>
      <c r="F4" s="12"/>
      <c r="G4" s="12"/>
      <c r="H4" s="12"/>
      <c r="I4" s="12"/>
      <c r="J4" s="40" t="s">
        <v>57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9"/>
      <c r="Y4" s="12"/>
      <c r="Z4" s="12"/>
      <c r="AA4" s="7"/>
      <c r="AB4" s="7"/>
      <c r="AC4" s="7"/>
      <c r="AD4" s="7"/>
      <c r="AE4" s="7"/>
    </row>
    <row r="5" spans="2:31" ht="15.75">
      <c r="B5" s="11" t="s">
        <v>114</v>
      </c>
      <c r="C5" s="12"/>
      <c r="D5" s="12"/>
      <c r="E5" s="12"/>
      <c r="F5" s="12"/>
      <c r="G5" s="12"/>
      <c r="H5" s="12"/>
      <c r="I5" s="12"/>
      <c r="J5" s="4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9"/>
      <c r="Y5" s="12"/>
      <c r="Z5" s="12"/>
      <c r="AA5" s="7"/>
      <c r="AB5" s="7"/>
      <c r="AC5" s="7"/>
      <c r="AD5" s="7"/>
      <c r="AE5" s="7"/>
    </row>
    <row r="6" spans="2:31" ht="15.75">
      <c r="B6" s="11" t="s">
        <v>72</v>
      </c>
      <c r="C6" s="12"/>
      <c r="D6" s="12"/>
      <c r="E6" s="12"/>
      <c r="F6" s="12"/>
      <c r="G6" s="12"/>
      <c r="H6" s="12"/>
      <c r="I6" s="12"/>
      <c r="J6" s="4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9"/>
      <c r="Y6" s="12"/>
      <c r="Z6" s="12"/>
      <c r="AA6" s="7"/>
      <c r="AB6" s="7"/>
      <c r="AC6" s="7"/>
      <c r="AD6" s="7"/>
      <c r="AE6" s="7"/>
    </row>
    <row r="7" spans="2:31" ht="15.75">
      <c r="B7" s="167" t="s">
        <v>112</v>
      </c>
      <c r="C7" s="167"/>
      <c r="D7" s="12"/>
      <c r="E7" s="12"/>
      <c r="F7" s="12"/>
      <c r="G7" s="12"/>
      <c r="H7" s="12"/>
      <c r="I7" s="12"/>
      <c r="J7" s="4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9"/>
      <c r="Y7" s="12"/>
      <c r="Z7" s="12"/>
      <c r="AA7" s="7"/>
      <c r="AB7" s="7"/>
      <c r="AC7" s="7"/>
      <c r="AD7" s="7"/>
      <c r="AE7" s="7"/>
    </row>
    <row r="8" spans="2:31" ht="16.5" thickBot="1">
      <c r="B8" s="36" t="s">
        <v>117</v>
      </c>
      <c r="C8" s="1"/>
      <c r="D8" s="9"/>
      <c r="E8" s="40"/>
      <c r="F8" s="40"/>
      <c r="G8" s="40"/>
      <c r="H8" s="40"/>
      <c r="I8" s="1"/>
      <c r="J8" s="1"/>
      <c r="K8" s="1"/>
      <c r="L8" s="1"/>
      <c r="M8" s="1"/>
      <c r="N8" s="1"/>
      <c r="O8" s="12"/>
      <c r="P8" s="12"/>
      <c r="Q8" s="12"/>
      <c r="R8" s="12"/>
      <c r="S8" s="12"/>
      <c r="T8" s="12"/>
      <c r="U8" s="12"/>
      <c r="V8" s="12"/>
      <c r="W8" s="12"/>
      <c r="X8" s="9"/>
      <c r="Y8" s="12"/>
      <c r="Z8" s="12"/>
      <c r="AA8" s="7"/>
      <c r="AB8" s="7"/>
      <c r="AC8" s="7"/>
      <c r="AD8" s="7"/>
      <c r="AE8" s="7"/>
    </row>
    <row r="9" spans="1:31" ht="12.75" customHeight="1">
      <c r="A9" s="109" t="s">
        <v>1</v>
      </c>
      <c r="B9" s="152" t="s">
        <v>165</v>
      </c>
      <c r="C9" s="153"/>
      <c r="D9" s="138" t="s">
        <v>10</v>
      </c>
      <c r="E9" s="142"/>
      <c r="F9" s="142"/>
      <c r="G9" s="143"/>
      <c r="H9" s="149" t="s">
        <v>47</v>
      </c>
      <c r="I9" s="138" t="s">
        <v>4</v>
      </c>
      <c r="J9" s="142"/>
      <c r="K9" s="142"/>
      <c r="L9" s="142"/>
      <c r="M9" s="143"/>
      <c r="N9" s="138" t="s">
        <v>11</v>
      </c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3"/>
      <c r="AD9" s="138" t="s">
        <v>0</v>
      </c>
      <c r="AE9" s="139"/>
    </row>
    <row r="10" spans="1:31" ht="12.75" customHeight="1">
      <c r="A10" s="110"/>
      <c r="B10" s="154"/>
      <c r="C10" s="155"/>
      <c r="D10" s="146"/>
      <c r="E10" s="147"/>
      <c r="F10" s="147"/>
      <c r="G10" s="148"/>
      <c r="H10" s="150"/>
      <c r="I10" s="146"/>
      <c r="J10" s="147"/>
      <c r="K10" s="147"/>
      <c r="L10" s="147"/>
      <c r="M10" s="148"/>
      <c r="N10" s="140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5"/>
      <c r="AD10" s="140"/>
      <c r="AE10" s="141"/>
    </row>
    <row r="11" spans="1:31" ht="29.25" customHeight="1">
      <c r="A11" s="110"/>
      <c r="B11" s="154"/>
      <c r="C11" s="155"/>
      <c r="D11" s="140"/>
      <c r="E11" s="144"/>
      <c r="F11" s="144"/>
      <c r="G11" s="145"/>
      <c r="H11" s="150"/>
      <c r="I11" s="140"/>
      <c r="J11" s="144"/>
      <c r="K11" s="144"/>
      <c r="L11" s="144"/>
      <c r="M11" s="145"/>
      <c r="N11" s="97" t="s">
        <v>38</v>
      </c>
      <c r="O11" s="98"/>
      <c r="P11" s="98"/>
      <c r="Q11" s="98"/>
      <c r="R11" s="98"/>
      <c r="S11" s="98"/>
      <c r="T11" s="99"/>
      <c r="U11" s="136" t="s">
        <v>35</v>
      </c>
      <c r="V11" s="164" t="s">
        <v>39</v>
      </c>
      <c r="W11" s="165"/>
      <c r="X11" s="165"/>
      <c r="Y11" s="165"/>
      <c r="Z11" s="165"/>
      <c r="AA11" s="165"/>
      <c r="AB11" s="166"/>
      <c r="AC11" s="162" t="s">
        <v>35</v>
      </c>
      <c r="AD11" s="160" t="s">
        <v>166</v>
      </c>
      <c r="AE11" s="158" t="s">
        <v>167</v>
      </c>
    </row>
    <row r="12" spans="1:31" ht="48" thickBot="1">
      <c r="A12" s="111"/>
      <c r="B12" s="156"/>
      <c r="C12" s="157"/>
      <c r="D12" s="62" t="s">
        <v>24</v>
      </c>
      <c r="E12" s="62" t="s">
        <v>27</v>
      </c>
      <c r="F12" s="62" t="s">
        <v>37</v>
      </c>
      <c r="G12" s="62" t="s">
        <v>68</v>
      </c>
      <c r="H12" s="151"/>
      <c r="I12" s="63" t="s">
        <v>5</v>
      </c>
      <c r="J12" s="63" t="s">
        <v>6</v>
      </c>
      <c r="K12" s="63" t="s">
        <v>8</v>
      </c>
      <c r="L12" s="63" t="s">
        <v>7</v>
      </c>
      <c r="M12" s="63" t="s">
        <v>2</v>
      </c>
      <c r="N12" s="64" t="s">
        <v>9</v>
      </c>
      <c r="O12" s="64" t="s">
        <v>12</v>
      </c>
      <c r="P12" s="64" t="s">
        <v>14</v>
      </c>
      <c r="Q12" s="69" t="s">
        <v>15</v>
      </c>
      <c r="R12" s="64" t="s">
        <v>13</v>
      </c>
      <c r="S12" s="64" t="s">
        <v>59</v>
      </c>
      <c r="T12" s="64" t="s">
        <v>16</v>
      </c>
      <c r="U12" s="137"/>
      <c r="V12" s="70" t="s">
        <v>21</v>
      </c>
      <c r="W12" s="70" t="s">
        <v>17</v>
      </c>
      <c r="X12" s="70" t="s">
        <v>18</v>
      </c>
      <c r="Y12" s="70" t="s">
        <v>19</v>
      </c>
      <c r="Z12" s="70" t="s">
        <v>20</v>
      </c>
      <c r="AA12" s="70" t="s">
        <v>22</v>
      </c>
      <c r="AB12" s="70" t="s">
        <v>23</v>
      </c>
      <c r="AC12" s="163"/>
      <c r="AD12" s="161"/>
      <c r="AE12" s="159"/>
    </row>
    <row r="13" spans="1:31" ht="20.25" hidden="1">
      <c r="A13" s="92" t="s">
        <v>41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pans="1:31" ht="15.75" hidden="1">
      <c r="A14" s="83" t="s">
        <v>48</v>
      </c>
      <c r="B14" s="83"/>
      <c r="C14" s="83"/>
      <c r="D14" s="31"/>
      <c r="E14" s="42"/>
      <c r="F14" s="27"/>
      <c r="G14" s="27"/>
      <c r="H14" s="27">
        <f>SUM(H15:H21)</f>
        <v>256</v>
      </c>
      <c r="I14" s="27">
        <f aca="true" t="shared" si="0" ref="I14:AE14">SUM(I15:I21)</f>
        <v>11.680000000000001</v>
      </c>
      <c r="J14" s="27">
        <f t="shared" si="0"/>
        <v>12.24</v>
      </c>
      <c r="K14" s="27">
        <f t="shared" si="0"/>
        <v>15</v>
      </c>
      <c r="L14" s="27">
        <f t="shared" si="0"/>
        <v>2</v>
      </c>
      <c r="M14" s="27">
        <f t="shared" si="0"/>
        <v>0</v>
      </c>
      <c r="N14" s="27">
        <f t="shared" si="0"/>
        <v>74</v>
      </c>
      <c r="O14" s="27">
        <f t="shared" si="0"/>
        <v>36</v>
      </c>
      <c r="P14" s="27">
        <f t="shared" si="0"/>
        <v>146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36</v>
      </c>
      <c r="U14" s="27">
        <f t="shared" si="0"/>
        <v>292</v>
      </c>
      <c r="V14" s="27">
        <f t="shared" si="0"/>
        <v>34</v>
      </c>
      <c r="W14" s="27">
        <f t="shared" si="0"/>
        <v>42</v>
      </c>
      <c r="X14" s="27">
        <f t="shared" si="0"/>
        <v>160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138</v>
      </c>
      <c r="AC14" s="27">
        <f t="shared" si="0"/>
        <v>374</v>
      </c>
      <c r="AD14" s="27">
        <f t="shared" si="0"/>
        <v>666</v>
      </c>
      <c r="AE14" s="27">
        <f t="shared" si="0"/>
        <v>26</v>
      </c>
    </row>
    <row r="15" spans="1:31" ht="18.75" hidden="1">
      <c r="A15" s="47" t="s">
        <v>118</v>
      </c>
      <c r="B15" s="84" t="s">
        <v>73</v>
      </c>
      <c r="C15" s="84"/>
      <c r="D15" s="20" t="s">
        <v>50</v>
      </c>
      <c r="E15" s="5" t="s">
        <v>51</v>
      </c>
      <c r="F15" s="5" t="s">
        <v>52</v>
      </c>
      <c r="G15" s="5">
        <v>1</v>
      </c>
      <c r="H15" s="5">
        <v>4</v>
      </c>
      <c r="I15" s="21">
        <f>AVERAGE(U15)/25</f>
        <v>0.32</v>
      </c>
      <c r="J15" s="21">
        <f aca="true" t="shared" si="1" ref="J15:J21">SUM(P15:R15,X15:AA15)/25</f>
        <v>0</v>
      </c>
      <c r="K15" s="20"/>
      <c r="L15" s="20"/>
      <c r="M15" s="20"/>
      <c r="N15" s="5">
        <v>4</v>
      </c>
      <c r="O15" s="5"/>
      <c r="P15" s="5"/>
      <c r="Q15" s="5"/>
      <c r="R15" s="5"/>
      <c r="S15" s="5"/>
      <c r="T15" s="5">
        <v>4</v>
      </c>
      <c r="U15" s="5">
        <f aca="true" t="shared" si="2" ref="U15:U21">SUM(N15:T15)</f>
        <v>8</v>
      </c>
      <c r="V15" s="5"/>
      <c r="W15" s="5"/>
      <c r="X15" s="5"/>
      <c r="Y15" s="5"/>
      <c r="Z15" s="5"/>
      <c r="AA15" s="5"/>
      <c r="AB15" s="5"/>
      <c r="AC15" s="5">
        <f aca="true" t="shared" si="3" ref="AC15:AC21">SUM(V15:AB15)</f>
        <v>0</v>
      </c>
      <c r="AD15" s="5">
        <f aca="true" t="shared" si="4" ref="AD15:AD22">SUM(U15,AC15)</f>
        <v>8</v>
      </c>
      <c r="AE15" s="20">
        <f>INT(AD15/25)</f>
        <v>0</v>
      </c>
    </row>
    <row r="16" spans="1:31" ht="18.75" hidden="1">
      <c r="A16" s="47" t="s">
        <v>119</v>
      </c>
      <c r="B16" s="91" t="s">
        <v>74</v>
      </c>
      <c r="C16" s="91"/>
      <c r="D16" s="20" t="s">
        <v>50</v>
      </c>
      <c r="E16" s="5" t="s">
        <v>2</v>
      </c>
      <c r="F16" s="5" t="s">
        <v>52</v>
      </c>
      <c r="G16" s="5">
        <v>1</v>
      </c>
      <c r="H16" s="5">
        <f aca="true" t="shared" si="5" ref="H16:H21">SUM(N16:R16)</f>
        <v>60</v>
      </c>
      <c r="I16" s="21">
        <f aca="true" t="shared" si="6" ref="I16:I21">AVERAGE(U16)/25</f>
        <v>2.72</v>
      </c>
      <c r="J16" s="21">
        <f t="shared" si="1"/>
        <v>3.12</v>
      </c>
      <c r="K16" s="20">
        <f>AE16</f>
        <v>6</v>
      </c>
      <c r="L16" s="20" t="s">
        <v>57</v>
      </c>
      <c r="M16" s="20"/>
      <c r="N16" s="5">
        <v>30</v>
      </c>
      <c r="O16" s="5"/>
      <c r="P16" s="5">
        <v>30</v>
      </c>
      <c r="Q16" s="5"/>
      <c r="R16" s="5"/>
      <c r="S16" s="5"/>
      <c r="T16" s="5">
        <v>8</v>
      </c>
      <c r="U16" s="5">
        <f t="shared" si="2"/>
        <v>68</v>
      </c>
      <c r="V16" s="5">
        <v>16</v>
      </c>
      <c r="W16" s="5"/>
      <c r="X16" s="5">
        <v>48</v>
      </c>
      <c r="Y16" s="5"/>
      <c r="Z16" s="5"/>
      <c r="AA16" s="5"/>
      <c r="AB16" s="5">
        <v>18</v>
      </c>
      <c r="AC16" s="5">
        <f t="shared" si="3"/>
        <v>82</v>
      </c>
      <c r="AD16" s="5">
        <f t="shared" si="4"/>
        <v>150</v>
      </c>
      <c r="AE16" s="20">
        <f aca="true" t="shared" si="7" ref="AE16:AE21">INT(AD16/25)</f>
        <v>6</v>
      </c>
    </row>
    <row r="17" spans="1:31" ht="18.75" hidden="1">
      <c r="A17" s="47" t="s">
        <v>120</v>
      </c>
      <c r="B17" s="91" t="s">
        <v>76</v>
      </c>
      <c r="C17" s="91"/>
      <c r="D17" s="20" t="s">
        <v>50</v>
      </c>
      <c r="E17" s="5" t="s">
        <v>2</v>
      </c>
      <c r="F17" s="5" t="s">
        <v>52</v>
      </c>
      <c r="G17" s="5">
        <v>1</v>
      </c>
      <c r="H17" s="5">
        <f t="shared" si="5"/>
        <v>30</v>
      </c>
      <c r="I17" s="21">
        <f t="shared" si="6"/>
        <v>1.52</v>
      </c>
      <c r="J17" s="21">
        <f t="shared" si="1"/>
        <v>2.08</v>
      </c>
      <c r="K17" s="20">
        <f>AE17</f>
        <v>5</v>
      </c>
      <c r="L17" s="20" t="s">
        <v>57</v>
      </c>
      <c r="M17" s="20"/>
      <c r="N17" s="5">
        <v>14</v>
      </c>
      <c r="O17" s="5"/>
      <c r="P17" s="5">
        <v>16</v>
      </c>
      <c r="Q17" s="5"/>
      <c r="R17" s="5"/>
      <c r="S17" s="5"/>
      <c r="T17" s="5">
        <v>8</v>
      </c>
      <c r="U17" s="5">
        <f t="shared" si="2"/>
        <v>38</v>
      </c>
      <c r="V17" s="5">
        <v>8</v>
      </c>
      <c r="W17" s="5"/>
      <c r="X17" s="5">
        <v>36</v>
      </c>
      <c r="Y17" s="5"/>
      <c r="Z17" s="5"/>
      <c r="AA17" s="5"/>
      <c r="AB17" s="5">
        <v>43</v>
      </c>
      <c r="AC17" s="5">
        <f t="shared" si="3"/>
        <v>87</v>
      </c>
      <c r="AD17" s="5">
        <f t="shared" si="4"/>
        <v>125</v>
      </c>
      <c r="AE17" s="20">
        <f t="shared" si="7"/>
        <v>5</v>
      </c>
    </row>
    <row r="18" spans="1:31" ht="18.75" hidden="1">
      <c r="A18" s="47" t="s">
        <v>121</v>
      </c>
      <c r="B18" s="91" t="s">
        <v>77</v>
      </c>
      <c r="C18" s="91"/>
      <c r="D18" s="20" t="s">
        <v>50</v>
      </c>
      <c r="E18" s="5" t="s">
        <v>53</v>
      </c>
      <c r="F18" s="5" t="s">
        <v>52</v>
      </c>
      <c r="G18" s="5">
        <v>1</v>
      </c>
      <c r="H18" s="5">
        <f>SUM(N18:R18)</f>
        <v>24</v>
      </c>
      <c r="I18" s="21">
        <f>AVERAGE(U18)/25</f>
        <v>1.12</v>
      </c>
      <c r="J18" s="21">
        <f t="shared" si="1"/>
        <v>1.04</v>
      </c>
      <c r="K18" s="20"/>
      <c r="L18" s="20">
        <v>2</v>
      </c>
      <c r="M18" s="20"/>
      <c r="N18" s="5">
        <v>10</v>
      </c>
      <c r="O18" s="5">
        <v>4</v>
      </c>
      <c r="P18" s="5">
        <v>10</v>
      </c>
      <c r="Q18" s="5"/>
      <c r="R18" s="5"/>
      <c r="S18" s="5"/>
      <c r="T18" s="5">
        <v>4</v>
      </c>
      <c r="U18" s="5">
        <f>SUM(N18:T18)</f>
        <v>28</v>
      </c>
      <c r="V18" s="5">
        <v>4</v>
      </c>
      <c r="W18" s="5">
        <v>10</v>
      </c>
      <c r="X18" s="5">
        <v>16</v>
      </c>
      <c r="Y18" s="5"/>
      <c r="Z18" s="5"/>
      <c r="AA18" s="5"/>
      <c r="AB18" s="5">
        <v>22</v>
      </c>
      <c r="AC18" s="5">
        <f>SUM(V18:AB18)</f>
        <v>52</v>
      </c>
      <c r="AD18" s="5">
        <f>SUM(U18,AC18)</f>
        <v>80</v>
      </c>
      <c r="AE18" s="20">
        <f>INT(AD18/25)</f>
        <v>3</v>
      </c>
    </row>
    <row r="19" spans="1:31" ht="18.75" hidden="1">
      <c r="A19" s="47" t="s">
        <v>122</v>
      </c>
      <c r="B19" s="91" t="s">
        <v>78</v>
      </c>
      <c r="C19" s="91"/>
      <c r="D19" s="20" t="s">
        <v>50</v>
      </c>
      <c r="E19" s="5" t="s">
        <v>53</v>
      </c>
      <c r="F19" s="5" t="s">
        <v>52</v>
      </c>
      <c r="G19" s="5">
        <v>1</v>
      </c>
      <c r="H19" s="5">
        <f t="shared" si="5"/>
        <v>32</v>
      </c>
      <c r="I19" s="21">
        <f t="shared" si="6"/>
        <v>1.44</v>
      </c>
      <c r="J19" s="21">
        <f t="shared" si="1"/>
        <v>1.92</v>
      </c>
      <c r="K19" s="20">
        <v>4</v>
      </c>
      <c r="L19" s="20"/>
      <c r="M19" s="20" t="s">
        <v>57</v>
      </c>
      <c r="N19" s="5">
        <v>16</v>
      </c>
      <c r="O19" s="5"/>
      <c r="P19" s="5">
        <v>16</v>
      </c>
      <c r="Q19" s="5"/>
      <c r="R19" s="5"/>
      <c r="S19" s="5"/>
      <c r="T19" s="5">
        <v>4</v>
      </c>
      <c r="U19" s="5">
        <f t="shared" si="2"/>
        <v>36</v>
      </c>
      <c r="V19" s="5">
        <v>6</v>
      </c>
      <c r="W19" s="5"/>
      <c r="X19" s="5">
        <v>32</v>
      </c>
      <c r="Y19" s="5"/>
      <c r="Z19" s="5"/>
      <c r="AA19" s="5"/>
      <c r="AB19" s="5">
        <v>29</v>
      </c>
      <c r="AC19" s="5">
        <f t="shared" si="3"/>
        <v>67</v>
      </c>
      <c r="AD19" s="5">
        <f t="shared" si="4"/>
        <v>103</v>
      </c>
      <c r="AE19" s="20">
        <f t="shared" si="7"/>
        <v>4</v>
      </c>
    </row>
    <row r="20" spans="1:31" ht="18.75" hidden="1">
      <c r="A20" s="47" t="s">
        <v>123</v>
      </c>
      <c r="B20" s="91" t="s">
        <v>85</v>
      </c>
      <c r="C20" s="91"/>
      <c r="D20" s="20" t="s">
        <v>50</v>
      </c>
      <c r="E20" s="5" t="s">
        <v>53</v>
      </c>
      <c r="F20" s="5" t="s">
        <v>52</v>
      </c>
      <c r="G20" s="5">
        <v>1</v>
      </c>
      <c r="H20" s="5">
        <f t="shared" si="5"/>
        <v>60</v>
      </c>
      <c r="I20" s="21">
        <f t="shared" si="6"/>
        <v>2.56</v>
      </c>
      <c r="J20" s="21">
        <f t="shared" si="1"/>
        <v>2.32</v>
      </c>
      <c r="K20" s="20" t="s">
        <v>57</v>
      </c>
      <c r="L20" s="20"/>
      <c r="M20" s="20"/>
      <c r="N20" s="5"/>
      <c r="O20" s="5">
        <v>16</v>
      </c>
      <c r="P20" s="5">
        <v>44</v>
      </c>
      <c r="Q20" s="5"/>
      <c r="R20" s="5"/>
      <c r="S20" s="5"/>
      <c r="T20" s="5">
        <v>4</v>
      </c>
      <c r="U20" s="5">
        <f t="shared" si="2"/>
        <v>64</v>
      </c>
      <c r="V20" s="5"/>
      <c r="W20" s="5">
        <v>16</v>
      </c>
      <c r="X20" s="5">
        <v>14</v>
      </c>
      <c r="Y20" s="5"/>
      <c r="Z20" s="5"/>
      <c r="AA20" s="5"/>
      <c r="AB20" s="5">
        <v>6</v>
      </c>
      <c r="AC20" s="5">
        <f t="shared" si="3"/>
        <v>36</v>
      </c>
      <c r="AD20" s="5">
        <f t="shared" si="4"/>
        <v>100</v>
      </c>
      <c r="AE20" s="20">
        <f t="shared" si="7"/>
        <v>4</v>
      </c>
    </row>
    <row r="21" spans="1:31" ht="18.75" hidden="1">
      <c r="A21" s="47" t="s">
        <v>124</v>
      </c>
      <c r="B21" s="91" t="s">
        <v>86</v>
      </c>
      <c r="C21" s="91"/>
      <c r="D21" s="20" t="s">
        <v>50</v>
      </c>
      <c r="E21" s="5" t="s">
        <v>53</v>
      </c>
      <c r="F21" s="5" t="s">
        <v>52</v>
      </c>
      <c r="G21" s="5">
        <v>1</v>
      </c>
      <c r="H21" s="5">
        <f t="shared" si="5"/>
        <v>46</v>
      </c>
      <c r="I21" s="21">
        <f t="shared" si="6"/>
        <v>2</v>
      </c>
      <c r="J21" s="21">
        <f t="shared" si="1"/>
        <v>1.76</v>
      </c>
      <c r="K21" s="20"/>
      <c r="L21" s="20"/>
      <c r="M21" s="20"/>
      <c r="N21" s="5"/>
      <c r="O21" s="5">
        <v>16</v>
      </c>
      <c r="P21" s="5">
        <v>30</v>
      </c>
      <c r="Q21" s="5"/>
      <c r="R21" s="5"/>
      <c r="S21" s="5"/>
      <c r="T21" s="5">
        <v>4</v>
      </c>
      <c r="U21" s="5">
        <f t="shared" si="2"/>
        <v>50</v>
      </c>
      <c r="V21" s="5"/>
      <c r="W21" s="5">
        <v>16</v>
      </c>
      <c r="X21" s="5">
        <v>14</v>
      </c>
      <c r="Y21" s="5"/>
      <c r="Z21" s="5"/>
      <c r="AA21" s="5"/>
      <c r="AB21" s="5">
        <v>20</v>
      </c>
      <c r="AC21" s="5">
        <f t="shared" si="3"/>
        <v>50</v>
      </c>
      <c r="AD21" s="5">
        <f t="shared" si="4"/>
        <v>100</v>
      </c>
      <c r="AE21" s="20">
        <f t="shared" si="7"/>
        <v>4</v>
      </c>
    </row>
    <row r="22" spans="1:31" ht="15.75" hidden="1">
      <c r="A22" s="44" t="s">
        <v>125</v>
      </c>
      <c r="B22" s="78" t="s">
        <v>75</v>
      </c>
      <c r="C22" s="78"/>
      <c r="D22" s="26" t="s">
        <v>49</v>
      </c>
      <c r="E22" s="26" t="s">
        <v>53</v>
      </c>
      <c r="F22" s="23" t="s">
        <v>52</v>
      </c>
      <c r="G22" s="23">
        <v>1</v>
      </c>
      <c r="H22" s="23"/>
      <c r="I22" s="45">
        <f>AVERAGE(U22)/30</f>
        <v>4.133333333333334</v>
      </c>
      <c r="J22" s="45">
        <f>SUM(P22:S22,V22:AA22)/30</f>
        <v>4</v>
      </c>
      <c r="K22" s="26">
        <f>AE22</f>
        <v>4</v>
      </c>
      <c r="L22" s="23"/>
      <c r="M22" s="23">
        <f>AE22</f>
        <v>4</v>
      </c>
      <c r="N22" s="23"/>
      <c r="O22" s="23"/>
      <c r="P22" s="23"/>
      <c r="Q22" s="23"/>
      <c r="R22" s="23"/>
      <c r="S22" s="23">
        <v>120</v>
      </c>
      <c r="T22" s="23">
        <v>4</v>
      </c>
      <c r="U22" s="23">
        <f>SUM(N22:T22)</f>
        <v>124</v>
      </c>
      <c r="V22" s="23"/>
      <c r="W22" s="23"/>
      <c r="X22" s="23">
        <v>0</v>
      </c>
      <c r="Y22" s="23"/>
      <c r="Z22" s="23"/>
      <c r="AA22" s="23"/>
      <c r="AB22" s="23">
        <v>6</v>
      </c>
      <c r="AC22" s="23">
        <f>SUM(V22:AB22)</f>
        <v>6</v>
      </c>
      <c r="AD22" s="23">
        <f t="shared" si="4"/>
        <v>130</v>
      </c>
      <c r="AE22" s="26">
        <f>INT(AD22/30)</f>
        <v>4</v>
      </c>
    </row>
    <row r="23" spans="1:31" ht="15.75" hidden="1">
      <c r="A23" s="80" t="s">
        <v>29</v>
      </c>
      <c r="B23" s="80"/>
      <c r="C23" s="80"/>
      <c r="D23" s="80"/>
      <c r="E23" s="80"/>
      <c r="F23" s="80"/>
      <c r="G23" s="80"/>
      <c r="H23" s="71">
        <f>H14+H22</f>
        <v>256</v>
      </c>
      <c r="I23" s="57">
        <f aca="true" t="shared" si="8" ref="I23:AE23">I14+I22</f>
        <v>15.813333333333336</v>
      </c>
      <c r="J23" s="71">
        <f t="shared" si="8"/>
        <v>16.240000000000002</v>
      </c>
      <c r="K23" s="71">
        <f t="shared" si="8"/>
        <v>19</v>
      </c>
      <c r="L23" s="71">
        <f t="shared" si="8"/>
        <v>2</v>
      </c>
      <c r="M23" s="71">
        <f t="shared" si="8"/>
        <v>4</v>
      </c>
      <c r="N23" s="71">
        <f t="shared" si="8"/>
        <v>74</v>
      </c>
      <c r="O23" s="71">
        <f t="shared" si="8"/>
        <v>36</v>
      </c>
      <c r="P23" s="71">
        <f t="shared" si="8"/>
        <v>146</v>
      </c>
      <c r="Q23" s="71">
        <f t="shared" si="8"/>
        <v>0</v>
      </c>
      <c r="R23" s="71">
        <f t="shared" si="8"/>
        <v>0</v>
      </c>
      <c r="S23" s="71">
        <f t="shared" si="8"/>
        <v>120</v>
      </c>
      <c r="T23" s="71">
        <f t="shared" si="8"/>
        <v>40</v>
      </c>
      <c r="U23" s="71">
        <f t="shared" si="8"/>
        <v>416</v>
      </c>
      <c r="V23" s="71">
        <f t="shared" si="8"/>
        <v>34</v>
      </c>
      <c r="W23" s="71">
        <f t="shared" si="8"/>
        <v>42</v>
      </c>
      <c r="X23" s="71">
        <f t="shared" si="8"/>
        <v>160</v>
      </c>
      <c r="Y23" s="71">
        <f t="shared" si="8"/>
        <v>0</v>
      </c>
      <c r="Z23" s="71">
        <f t="shared" si="8"/>
        <v>0</v>
      </c>
      <c r="AA23" s="71">
        <f t="shared" si="8"/>
        <v>0</v>
      </c>
      <c r="AB23" s="71">
        <f t="shared" si="8"/>
        <v>144</v>
      </c>
      <c r="AC23" s="71">
        <f t="shared" si="8"/>
        <v>380</v>
      </c>
      <c r="AD23" s="71">
        <f t="shared" si="8"/>
        <v>796</v>
      </c>
      <c r="AE23" s="71">
        <f t="shared" si="8"/>
        <v>30</v>
      </c>
    </row>
    <row r="24" spans="1:31" ht="20.25">
      <c r="A24" s="82" t="s">
        <v>42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15.75" hidden="1">
      <c r="A25" s="83" t="s">
        <v>48</v>
      </c>
      <c r="B25" s="83"/>
      <c r="C25" s="83"/>
      <c r="D25" s="31"/>
      <c r="E25" s="27"/>
      <c r="F25" s="27"/>
      <c r="G25" s="27"/>
      <c r="H25" s="27">
        <f>SUM(H26:H33)</f>
        <v>316</v>
      </c>
      <c r="I25" s="27">
        <f aca="true" t="shared" si="9" ref="I25:AE25">SUM(I26:I33)</f>
        <v>14.56</v>
      </c>
      <c r="J25" s="27">
        <f t="shared" si="9"/>
        <v>14.56</v>
      </c>
      <c r="K25" s="27">
        <f t="shared" si="9"/>
        <v>14</v>
      </c>
      <c r="L25" s="27">
        <f t="shared" si="9"/>
        <v>4</v>
      </c>
      <c r="M25" s="27">
        <f t="shared" si="9"/>
        <v>3</v>
      </c>
      <c r="N25" s="27">
        <f t="shared" si="9"/>
        <v>42</v>
      </c>
      <c r="O25" s="27">
        <f t="shared" si="9"/>
        <v>50</v>
      </c>
      <c r="P25" s="27">
        <f t="shared" si="9"/>
        <v>112</v>
      </c>
      <c r="Q25" s="27">
        <f t="shared" si="9"/>
        <v>0</v>
      </c>
      <c r="R25" s="27">
        <f t="shared" si="9"/>
        <v>50</v>
      </c>
      <c r="S25" s="27">
        <f t="shared" si="9"/>
        <v>62</v>
      </c>
      <c r="T25" s="27">
        <f t="shared" si="9"/>
        <v>48</v>
      </c>
      <c r="U25" s="27">
        <f t="shared" si="9"/>
        <v>364</v>
      </c>
      <c r="V25" s="27">
        <f t="shared" si="9"/>
        <v>38</v>
      </c>
      <c r="W25" s="27">
        <f t="shared" si="9"/>
        <v>44</v>
      </c>
      <c r="X25" s="27">
        <f t="shared" si="9"/>
        <v>110</v>
      </c>
      <c r="Y25" s="27">
        <f t="shared" si="9"/>
        <v>0</v>
      </c>
      <c r="Z25" s="27">
        <f t="shared" si="9"/>
        <v>60</v>
      </c>
      <c r="AA25" s="27">
        <f t="shared" si="9"/>
        <v>0</v>
      </c>
      <c r="AB25" s="27">
        <f t="shared" si="9"/>
        <v>140</v>
      </c>
      <c r="AC25" s="27">
        <f t="shared" si="9"/>
        <v>392</v>
      </c>
      <c r="AD25" s="27">
        <f t="shared" si="9"/>
        <v>756</v>
      </c>
      <c r="AE25" s="27">
        <f t="shared" si="9"/>
        <v>26</v>
      </c>
    </row>
    <row r="26" spans="1:31" ht="18.75">
      <c r="A26" s="47" t="s">
        <v>126</v>
      </c>
      <c r="B26" s="117" t="s">
        <v>79</v>
      </c>
      <c r="C26" s="118"/>
      <c r="D26" s="52" t="s">
        <v>50</v>
      </c>
      <c r="E26" s="51" t="s">
        <v>2</v>
      </c>
      <c r="F26" s="51" t="s">
        <v>52</v>
      </c>
      <c r="G26" s="51">
        <v>2</v>
      </c>
      <c r="H26" s="51">
        <f>SUM(N26:S26)</f>
        <v>30</v>
      </c>
      <c r="I26" s="56">
        <f aca="true" t="shared" si="10" ref="I26:I33">AVERAGE(U26)/25</f>
        <v>1.52</v>
      </c>
      <c r="J26" s="56">
        <f>SUM(P26:R26,X26:AA26)/25</f>
        <v>1.52</v>
      </c>
      <c r="K26" s="52">
        <f>AE26</f>
        <v>3</v>
      </c>
      <c r="L26" s="52" t="s">
        <v>57</v>
      </c>
      <c r="M26" s="52">
        <f>AE26</f>
        <v>3</v>
      </c>
      <c r="N26" s="51">
        <v>12</v>
      </c>
      <c r="O26" s="51"/>
      <c r="P26" s="51" t="s">
        <v>57</v>
      </c>
      <c r="Q26" s="51"/>
      <c r="R26" s="51">
        <v>18</v>
      </c>
      <c r="S26" s="51"/>
      <c r="T26" s="51">
        <v>8</v>
      </c>
      <c r="U26" s="51">
        <f>SUM(N26:T26)</f>
        <v>38</v>
      </c>
      <c r="V26" s="51">
        <v>10</v>
      </c>
      <c r="W26" s="51"/>
      <c r="X26" s="51" t="s">
        <v>57</v>
      </c>
      <c r="Y26" s="51"/>
      <c r="Z26" s="51">
        <v>20</v>
      </c>
      <c r="AA26" s="51"/>
      <c r="AB26" s="51">
        <v>22</v>
      </c>
      <c r="AC26" s="51">
        <f>SUM(V26:AB26)</f>
        <v>52</v>
      </c>
      <c r="AD26" s="51">
        <f>SUM(U26,AC26)</f>
        <v>90</v>
      </c>
      <c r="AE26" s="52">
        <f aca="true" t="shared" si="11" ref="AE26:AE32">INT(AD26/25)</f>
        <v>3</v>
      </c>
    </row>
    <row r="27" spans="1:31" ht="18.75" hidden="1">
      <c r="A27" s="47" t="s">
        <v>127</v>
      </c>
      <c r="B27" s="91" t="s">
        <v>288</v>
      </c>
      <c r="C27" s="91"/>
      <c r="D27" s="20" t="s">
        <v>50</v>
      </c>
      <c r="E27" s="5" t="s">
        <v>2</v>
      </c>
      <c r="F27" s="5" t="s">
        <v>52</v>
      </c>
      <c r="G27" s="51">
        <v>2</v>
      </c>
      <c r="H27" s="51">
        <f aca="true" t="shared" si="12" ref="H27:H33">SUM(N27:S27)</f>
        <v>44</v>
      </c>
      <c r="I27" s="21">
        <f t="shared" si="10"/>
        <v>2.08</v>
      </c>
      <c r="J27" s="21">
        <f>SUM(P27:R27,X27:AA27)/25</f>
        <v>2.8</v>
      </c>
      <c r="K27" s="20">
        <f>AE27</f>
        <v>5</v>
      </c>
      <c r="L27" s="20"/>
      <c r="M27" s="20"/>
      <c r="N27" s="5">
        <v>10</v>
      </c>
      <c r="O27" s="5">
        <v>6</v>
      </c>
      <c r="P27" s="5">
        <v>12</v>
      </c>
      <c r="Q27" s="5" t="s">
        <v>57</v>
      </c>
      <c r="R27" s="5">
        <v>16</v>
      </c>
      <c r="S27" s="5"/>
      <c r="T27" s="5">
        <v>8</v>
      </c>
      <c r="U27" s="5">
        <f aca="true" t="shared" si="13" ref="U27:U34">SUM(N27:T27)</f>
        <v>52</v>
      </c>
      <c r="V27" s="20">
        <v>6</v>
      </c>
      <c r="W27" s="20">
        <v>8</v>
      </c>
      <c r="X27" s="20">
        <v>22</v>
      </c>
      <c r="Y27" s="20" t="s">
        <v>57</v>
      </c>
      <c r="Z27" s="20">
        <v>20</v>
      </c>
      <c r="AA27" s="20"/>
      <c r="AB27" s="20">
        <v>21</v>
      </c>
      <c r="AC27" s="5">
        <f aca="true" t="shared" si="14" ref="AC27:AC34">SUM(V27:AB27)</f>
        <v>77</v>
      </c>
      <c r="AD27" s="5">
        <f aca="true" t="shared" si="15" ref="AD27:AD34">SUM(U27,AC27)</f>
        <v>129</v>
      </c>
      <c r="AE27" s="20">
        <f t="shared" si="11"/>
        <v>5</v>
      </c>
    </row>
    <row r="28" spans="1:31" ht="18.75">
      <c r="A28" s="47" t="s">
        <v>128</v>
      </c>
      <c r="B28" s="91" t="s">
        <v>81</v>
      </c>
      <c r="C28" s="91"/>
      <c r="D28" s="20" t="s">
        <v>50</v>
      </c>
      <c r="E28" s="5" t="s">
        <v>2</v>
      </c>
      <c r="F28" s="5" t="s">
        <v>52</v>
      </c>
      <c r="G28" s="51">
        <v>2</v>
      </c>
      <c r="H28" s="51">
        <f t="shared" si="12"/>
        <v>36</v>
      </c>
      <c r="I28" s="21">
        <f>AVERAGE(U28)/25</f>
        <v>1.76</v>
      </c>
      <c r="J28" s="21">
        <f>SUM(P28:R28,X28:AA28)/25</f>
        <v>1.84</v>
      </c>
      <c r="K28" s="20"/>
      <c r="L28" s="20">
        <f>AE28</f>
        <v>4</v>
      </c>
      <c r="M28" s="20"/>
      <c r="N28" s="5">
        <v>12</v>
      </c>
      <c r="O28" s="5">
        <v>8</v>
      </c>
      <c r="P28" s="5">
        <v>16</v>
      </c>
      <c r="Q28" s="5"/>
      <c r="R28" s="5"/>
      <c r="S28" s="5"/>
      <c r="T28" s="5">
        <v>8</v>
      </c>
      <c r="U28" s="5">
        <f>SUM(N28:T28)</f>
        <v>44</v>
      </c>
      <c r="V28" s="5">
        <v>10</v>
      </c>
      <c r="W28" s="5">
        <v>8</v>
      </c>
      <c r="X28" s="5">
        <v>30</v>
      </c>
      <c r="Y28" s="5"/>
      <c r="Z28" s="5"/>
      <c r="AA28" s="5"/>
      <c r="AB28" s="5">
        <v>21</v>
      </c>
      <c r="AC28" s="5">
        <f>SUM(V28:AB28)</f>
        <v>69</v>
      </c>
      <c r="AD28" s="5">
        <f>SUM(U28,AC28)</f>
        <v>113</v>
      </c>
      <c r="AE28" s="20">
        <f t="shared" si="11"/>
        <v>4</v>
      </c>
    </row>
    <row r="29" spans="1:31" ht="18.75">
      <c r="A29" s="47" t="s">
        <v>129</v>
      </c>
      <c r="B29" s="90" t="s">
        <v>82</v>
      </c>
      <c r="C29" s="90"/>
      <c r="D29" s="20" t="s">
        <v>50</v>
      </c>
      <c r="E29" s="20" t="s">
        <v>2</v>
      </c>
      <c r="F29" s="5" t="s">
        <v>52</v>
      </c>
      <c r="G29" s="51">
        <v>2</v>
      </c>
      <c r="H29" s="51">
        <f t="shared" si="12"/>
        <v>30</v>
      </c>
      <c r="I29" s="21">
        <f>AVERAGE(U29)/25</f>
        <v>1.52</v>
      </c>
      <c r="J29" s="21">
        <f>SUM(P29:S29,X29:AA29)/25</f>
        <v>1.28</v>
      </c>
      <c r="K29" s="20">
        <f>AE29</f>
        <v>3</v>
      </c>
      <c r="L29" s="5"/>
      <c r="M29" s="5"/>
      <c r="N29" s="5">
        <v>8</v>
      </c>
      <c r="O29" s="5">
        <v>8</v>
      </c>
      <c r="P29" s="5">
        <v>14</v>
      </c>
      <c r="Q29" s="5" t="s">
        <v>57</v>
      </c>
      <c r="R29" s="5" t="s">
        <v>57</v>
      </c>
      <c r="S29" s="5"/>
      <c r="T29" s="5">
        <v>8</v>
      </c>
      <c r="U29" s="5">
        <f>SUM(N29:T29)</f>
        <v>38</v>
      </c>
      <c r="V29" s="5">
        <v>12</v>
      </c>
      <c r="W29" s="5"/>
      <c r="X29" s="5">
        <v>18</v>
      </c>
      <c r="Y29" s="5" t="s">
        <v>57</v>
      </c>
      <c r="Z29" s="5" t="s">
        <v>57</v>
      </c>
      <c r="AA29" s="5"/>
      <c r="AB29" s="5">
        <v>16</v>
      </c>
      <c r="AC29" s="5">
        <f>SUM(V29:AB29)</f>
        <v>46</v>
      </c>
      <c r="AD29" s="5">
        <f>SUM(U29,AC29)</f>
        <v>84</v>
      </c>
      <c r="AE29" s="20">
        <f t="shared" si="11"/>
        <v>3</v>
      </c>
    </row>
    <row r="30" spans="1:31" ht="18.75">
      <c r="A30" s="47" t="s">
        <v>130</v>
      </c>
      <c r="B30" s="121" t="s">
        <v>83</v>
      </c>
      <c r="C30" s="122"/>
      <c r="D30" s="20" t="s">
        <v>50</v>
      </c>
      <c r="E30" s="5" t="s">
        <v>53</v>
      </c>
      <c r="F30" s="5" t="s">
        <v>52</v>
      </c>
      <c r="G30" s="51">
        <v>2</v>
      </c>
      <c r="H30" s="51">
        <f t="shared" si="12"/>
        <v>24</v>
      </c>
      <c r="I30" s="21">
        <f>AVERAGE(U30)/25</f>
        <v>1.12</v>
      </c>
      <c r="J30" s="21">
        <f>SUM(P30:R30,X30:AA30)/25</f>
        <v>1.44</v>
      </c>
      <c r="K30" s="20">
        <f>AE30</f>
        <v>3</v>
      </c>
      <c r="L30" s="20"/>
      <c r="M30" s="20"/>
      <c r="N30" s="5" t="s">
        <v>57</v>
      </c>
      <c r="O30" s="5">
        <v>8</v>
      </c>
      <c r="P30" s="5" t="s">
        <v>57</v>
      </c>
      <c r="Q30" s="5"/>
      <c r="R30" s="5">
        <v>16</v>
      </c>
      <c r="S30" s="5"/>
      <c r="T30" s="5">
        <v>4</v>
      </c>
      <c r="U30" s="5">
        <f>SUM(N30:T30)</f>
        <v>28</v>
      </c>
      <c r="V30" s="5" t="s">
        <v>57</v>
      </c>
      <c r="W30" s="5">
        <v>8</v>
      </c>
      <c r="X30" s="5" t="s">
        <v>57</v>
      </c>
      <c r="Y30" s="5"/>
      <c r="Z30" s="5">
        <v>20</v>
      </c>
      <c r="AA30" s="5"/>
      <c r="AB30" s="5">
        <v>20</v>
      </c>
      <c r="AC30" s="5">
        <f>SUM(V30:AB30)</f>
        <v>48</v>
      </c>
      <c r="AD30" s="5">
        <f>SUM(U30,AC30)</f>
        <v>76</v>
      </c>
      <c r="AE30" s="20">
        <f t="shared" si="11"/>
        <v>3</v>
      </c>
    </row>
    <row r="31" spans="1:31" ht="18.75">
      <c r="A31" s="47" t="s">
        <v>131</v>
      </c>
      <c r="B31" s="91" t="s">
        <v>85</v>
      </c>
      <c r="C31" s="91"/>
      <c r="D31" s="20" t="s">
        <v>50</v>
      </c>
      <c r="E31" s="5" t="s">
        <v>53</v>
      </c>
      <c r="F31" s="5" t="s">
        <v>52</v>
      </c>
      <c r="G31" s="51">
        <v>2</v>
      </c>
      <c r="H31" s="51">
        <f t="shared" si="12"/>
        <v>46</v>
      </c>
      <c r="I31" s="21">
        <f t="shared" si="10"/>
        <v>2</v>
      </c>
      <c r="J31" s="21">
        <f>SUM(P31:S31,X31:AA31)/25</f>
        <v>2.24</v>
      </c>
      <c r="K31" s="20" t="s">
        <v>57</v>
      </c>
      <c r="L31" s="20"/>
      <c r="M31" s="20"/>
      <c r="N31" s="5"/>
      <c r="O31" s="5">
        <v>10</v>
      </c>
      <c r="P31" s="5">
        <v>20</v>
      </c>
      <c r="Q31" s="5"/>
      <c r="R31" s="5"/>
      <c r="S31" s="5">
        <v>16</v>
      </c>
      <c r="T31" s="5">
        <v>4</v>
      </c>
      <c r="U31" s="5">
        <f t="shared" si="13"/>
        <v>50</v>
      </c>
      <c r="V31" s="5"/>
      <c r="W31" s="5">
        <v>10</v>
      </c>
      <c r="X31" s="5">
        <v>20</v>
      </c>
      <c r="Y31" s="5"/>
      <c r="Z31" s="5"/>
      <c r="AA31" s="5"/>
      <c r="AB31" s="5">
        <v>20</v>
      </c>
      <c r="AC31" s="5">
        <f t="shared" si="14"/>
        <v>50</v>
      </c>
      <c r="AD31" s="5">
        <f t="shared" si="15"/>
        <v>100</v>
      </c>
      <c r="AE31" s="20">
        <f t="shared" si="11"/>
        <v>4</v>
      </c>
    </row>
    <row r="32" spans="1:31" ht="18.75">
      <c r="A32" s="47" t="s">
        <v>132</v>
      </c>
      <c r="B32" s="91" t="s">
        <v>86</v>
      </c>
      <c r="C32" s="91"/>
      <c r="D32" s="20" t="s">
        <v>50</v>
      </c>
      <c r="E32" s="5" t="s">
        <v>53</v>
      </c>
      <c r="F32" s="5" t="s">
        <v>52</v>
      </c>
      <c r="G32" s="51">
        <v>2</v>
      </c>
      <c r="H32" s="51">
        <f t="shared" si="12"/>
        <v>46</v>
      </c>
      <c r="I32" s="21">
        <f t="shared" si="10"/>
        <v>2</v>
      </c>
      <c r="J32" s="21">
        <f>SUM(P32:S32,X32:AA32)/25</f>
        <v>2.24</v>
      </c>
      <c r="K32" s="20"/>
      <c r="L32" s="20"/>
      <c r="M32" s="20"/>
      <c r="N32" s="5"/>
      <c r="O32" s="5">
        <v>10</v>
      </c>
      <c r="P32" s="5">
        <v>20</v>
      </c>
      <c r="Q32" s="5"/>
      <c r="R32" s="5"/>
      <c r="S32" s="5">
        <v>16</v>
      </c>
      <c r="T32" s="5">
        <v>4</v>
      </c>
      <c r="U32" s="5">
        <f t="shared" si="13"/>
        <v>50</v>
      </c>
      <c r="V32" s="5"/>
      <c r="W32" s="5">
        <v>10</v>
      </c>
      <c r="X32" s="5">
        <v>20</v>
      </c>
      <c r="Y32" s="5"/>
      <c r="Z32" s="5"/>
      <c r="AA32" s="5"/>
      <c r="AB32" s="5">
        <v>20</v>
      </c>
      <c r="AC32" s="5">
        <f t="shared" si="14"/>
        <v>50</v>
      </c>
      <c r="AD32" s="5">
        <f t="shared" si="15"/>
        <v>100</v>
      </c>
      <c r="AE32" s="20">
        <f t="shared" si="11"/>
        <v>4</v>
      </c>
    </row>
    <row r="33" spans="1:31" ht="18.75">
      <c r="A33" s="47" t="s">
        <v>133</v>
      </c>
      <c r="B33" s="120" t="s">
        <v>84</v>
      </c>
      <c r="C33" s="120"/>
      <c r="D33" s="20" t="s">
        <v>49</v>
      </c>
      <c r="E33" s="5" t="s">
        <v>51</v>
      </c>
      <c r="F33" s="5" t="s">
        <v>52</v>
      </c>
      <c r="G33" s="51">
        <v>2</v>
      </c>
      <c r="H33" s="51">
        <f t="shared" si="12"/>
        <v>60</v>
      </c>
      <c r="I33" s="21">
        <f t="shared" si="10"/>
        <v>2.56</v>
      </c>
      <c r="J33" s="21">
        <f>SUM(P33:R33,X33:AA33)/25</f>
        <v>1.2</v>
      </c>
      <c r="K33" s="20"/>
      <c r="L33" s="20"/>
      <c r="M33" s="20"/>
      <c r="N33" s="5"/>
      <c r="O33" s="5"/>
      <c r="P33" s="5">
        <v>30</v>
      </c>
      <c r="Q33" s="5"/>
      <c r="R33" s="5"/>
      <c r="S33" s="5">
        <v>30</v>
      </c>
      <c r="T33" s="5">
        <v>4</v>
      </c>
      <c r="U33" s="5">
        <f t="shared" si="13"/>
        <v>64</v>
      </c>
      <c r="V33" s="5"/>
      <c r="W33" s="5"/>
      <c r="X33" s="5"/>
      <c r="Y33" s="5"/>
      <c r="Z33" s="5"/>
      <c r="AA33" s="5"/>
      <c r="AB33" s="5">
        <v>0</v>
      </c>
      <c r="AC33" s="5">
        <f t="shared" si="14"/>
        <v>0</v>
      </c>
      <c r="AD33" s="5">
        <f t="shared" si="15"/>
        <v>64</v>
      </c>
      <c r="AE33" s="20">
        <v>0</v>
      </c>
    </row>
    <row r="34" spans="1:31" ht="15.75" hidden="1">
      <c r="A34" s="44" t="s">
        <v>134</v>
      </c>
      <c r="B34" s="78" t="s">
        <v>75</v>
      </c>
      <c r="C34" s="78"/>
      <c r="D34" s="26" t="s">
        <v>49</v>
      </c>
      <c r="E34" s="26" t="s">
        <v>53</v>
      </c>
      <c r="F34" s="23" t="s">
        <v>52</v>
      </c>
      <c r="G34" s="23">
        <v>2</v>
      </c>
      <c r="H34" s="23"/>
      <c r="I34" s="45">
        <f>AVERAGE(U34)/30</f>
        <v>4.133333333333334</v>
      </c>
      <c r="J34" s="45">
        <f>SUM(P34:S34,V34:AA34)/30</f>
        <v>4</v>
      </c>
      <c r="K34" s="26">
        <f>AE34</f>
        <v>4</v>
      </c>
      <c r="L34" s="23"/>
      <c r="M34" s="23">
        <f>AE34</f>
        <v>4</v>
      </c>
      <c r="N34" s="23"/>
      <c r="O34" s="23"/>
      <c r="P34" s="23"/>
      <c r="Q34" s="23"/>
      <c r="R34" s="23"/>
      <c r="S34" s="23">
        <v>120</v>
      </c>
      <c r="T34" s="23">
        <v>4</v>
      </c>
      <c r="U34" s="23">
        <f t="shared" si="13"/>
        <v>124</v>
      </c>
      <c r="V34" s="23"/>
      <c r="W34" s="23"/>
      <c r="X34" s="23">
        <v>0</v>
      </c>
      <c r="Y34" s="23"/>
      <c r="Z34" s="23"/>
      <c r="AA34" s="23"/>
      <c r="AB34" s="23">
        <v>6</v>
      </c>
      <c r="AC34" s="23">
        <f t="shared" si="14"/>
        <v>6</v>
      </c>
      <c r="AD34" s="23">
        <f t="shared" si="15"/>
        <v>130</v>
      </c>
      <c r="AE34" s="26">
        <f>INT(AD34/30)</f>
        <v>4</v>
      </c>
    </row>
    <row r="35" spans="1:31" ht="15.75" hidden="1">
      <c r="A35" s="80" t="s">
        <v>30</v>
      </c>
      <c r="B35" s="80"/>
      <c r="C35" s="80"/>
      <c r="D35" s="80"/>
      <c r="E35" s="80"/>
      <c r="F35" s="80"/>
      <c r="G35" s="80"/>
      <c r="H35" s="71">
        <f>H25+H34</f>
        <v>316</v>
      </c>
      <c r="I35" s="57">
        <f aca="true" t="shared" si="16" ref="I35:AE35">I25+I34</f>
        <v>18.693333333333335</v>
      </c>
      <c r="J35" s="71">
        <f t="shared" si="16"/>
        <v>18.560000000000002</v>
      </c>
      <c r="K35" s="71">
        <f t="shared" si="16"/>
        <v>18</v>
      </c>
      <c r="L35" s="71">
        <f t="shared" si="16"/>
        <v>4</v>
      </c>
      <c r="M35" s="71">
        <f t="shared" si="16"/>
        <v>7</v>
      </c>
      <c r="N35" s="71">
        <f t="shared" si="16"/>
        <v>42</v>
      </c>
      <c r="O35" s="71">
        <f t="shared" si="16"/>
        <v>50</v>
      </c>
      <c r="P35" s="71">
        <f t="shared" si="16"/>
        <v>112</v>
      </c>
      <c r="Q35" s="71">
        <f t="shared" si="16"/>
        <v>0</v>
      </c>
      <c r="R35" s="71">
        <f t="shared" si="16"/>
        <v>50</v>
      </c>
      <c r="S35" s="71">
        <f t="shared" si="16"/>
        <v>182</v>
      </c>
      <c r="T35" s="71">
        <f t="shared" si="16"/>
        <v>52</v>
      </c>
      <c r="U35" s="71">
        <f t="shared" si="16"/>
        <v>488</v>
      </c>
      <c r="V35" s="71">
        <f t="shared" si="16"/>
        <v>38</v>
      </c>
      <c r="W35" s="71">
        <f t="shared" si="16"/>
        <v>44</v>
      </c>
      <c r="X35" s="71">
        <f t="shared" si="16"/>
        <v>110</v>
      </c>
      <c r="Y35" s="71">
        <f t="shared" si="16"/>
        <v>0</v>
      </c>
      <c r="Z35" s="71">
        <f t="shared" si="16"/>
        <v>60</v>
      </c>
      <c r="AA35" s="71">
        <f t="shared" si="16"/>
        <v>0</v>
      </c>
      <c r="AB35" s="71">
        <f t="shared" si="16"/>
        <v>146</v>
      </c>
      <c r="AC35" s="71">
        <f t="shared" si="16"/>
        <v>398</v>
      </c>
      <c r="AD35" s="71">
        <f t="shared" si="16"/>
        <v>886</v>
      </c>
      <c r="AE35" s="71">
        <f t="shared" si="16"/>
        <v>30</v>
      </c>
    </row>
    <row r="36" spans="1:31" ht="20.25">
      <c r="A36" s="82" t="s">
        <v>43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15.75" hidden="1">
      <c r="A37" s="83" t="s">
        <v>48</v>
      </c>
      <c r="B37" s="83"/>
      <c r="C37" s="83"/>
      <c r="D37" s="31"/>
      <c r="E37" s="27"/>
      <c r="F37" s="27"/>
      <c r="G37" s="27"/>
      <c r="H37" s="27">
        <f>SUM(H38:H44)</f>
        <v>238</v>
      </c>
      <c r="I37" s="27">
        <f aca="true" t="shared" si="17" ref="I37:AE37">SUM(I38:I44)</f>
        <v>11.280000000000001</v>
      </c>
      <c r="J37" s="27">
        <f t="shared" si="17"/>
        <v>12</v>
      </c>
      <c r="K37" s="27">
        <f t="shared" si="17"/>
        <v>9</v>
      </c>
      <c r="L37" s="27">
        <f t="shared" si="17"/>
        <v>0</v>
      </c>
      <c r="M37" s="27">
        <f t="shared" si="17"/>
        <v>0</v>
      </c>
      <c r="N37" s="27">
        <f t="shared" si="17"/>
        <v>46</v>
      </c>
      <c r="O37" s="27">
        <f t="shared" si="17"/>
        <v>24</v>
      </c>
      <c r="P37" s="27">
        <f t="shared" si="17"/>
        <v>88</v>
      </c>
      <c r="Q37" s="27">
        <f t="shared" si="17"/>
        <v>16</v>
      </c>
      <c r="R37" s="27">
        <f t="shared" si="17"/>
        <v>32</v>
      </c>
      <c r="S37" s="27">
        <f t="shared" si="17"/>
        <v>32</v>
      </c>
      <c r="T37" s="27">
        <f t="shared" si="17"/>
        <v>44</v>
      </c>
      <c r="U37" s="27">
        <f t="shared" si="17"/>
        <v>282</v>
      </c>
      <c r="V37" s="27">
        <f t="shared" si="17"/>
        <v>30</v>
      </c>
      <c r="W37" s="27">
        <f t="shared" si="17"/>
        <v>24</v>
      </c>
      <c r="X37" s="27">
        <f t="shared" si="17"/>
        <v>110</v>
      </c>
      <c r="Y37" s="27">
        <f t="shared" si="17"/>
        <v>20</v>
      </c>
      <c r="Z37" s="27">
        <f t="shared" si="17"/>
        <v>34</v>
      </c>
      <c r="AA37" s="27">
        <f t="shared" si="17"/>
        <v>0</v>
      </c>
      <c r="AB37" s="27">
        <f t="shared" si="17"/>
        <v>195</v>
      </c>
      <c r="AC37" s="27">
        <f t="shared" si="17"/>
        <v>413</v>
      </c>
      <c r="AD37" s="27">
        <f t="shared" si="17"/>
        <v>695</v>
      </c>
      <c r="AE37" s="27">
        <f t="shared" si="17"/>
        <v>26</v>
      </c>
    </row>
    <row r="38" spans="1:31" ht="18.75">
      <c r="A38" s="47" t="s">
        <v>135</v>
      </c>
      <c r="B38" s="119" t="s">
        <v>87</v>
      </c>
      <c r="C38" s="119"/>
      <c r="D38" s="20" t="s">
        <v>50</v>
      </c>
      <c r="E38" s="5" t="s">
        <v>2</v>
      </c>
      <c r="F38" s="32" t="s">
        <v>54</v>
      </c>
      <c r="G38" s="32">
        <v>3</v>
      </c>
      <c r="H38" s="5">
        <f aca="true" t="shared" si="18" ref="H38:H44">SUM(N38:S38)</f>
        <v>30</v>
      </c>
      <c r="I38" s="21">
        <f aca="true" t="shared" si="19" ref="I38:I44">AVERAGE(U38)/25</f>
        <v>1.52</v>
      </c>
      <c r="J38" s="21">
        <f aca="true" t="shared" si="20" ref="J38:J44">SUM(P38:R38,X38:AA38)/25</f>
        <v>1.68</v>
      </c>
      <c r="K38" s="20">
        <f>AE38</f>
        <v>4</v>
      </c>
      <c r="L38" s="20" t="s">
        <v>57</v>
      </c>
      <c r="M38" s="20"/>
      <c r="N38" s="5">
        <v>14</v>
      </c>
      <c r="O38" s="5"/>
      <c r="P38" s="5">
        <v>16</v>
      </c>
      <c r="Q38" s="5"/>
      <c r="R38" s="5" t="s">
        <v>57</v>
      </c>
      <c r="S38" s="5"/>
      <c r="T38" s="5">
        <v>8</v>
      </c>
      <c r="U38" s="5">
        <f>SUM(N38:T38)</f>
        <v>38</v>
      </c>
      <c r="V38" s="5">
        <v>14</v>
      </c>
      <c r="W38" s="5"/>
      <c r="X38" s="5">
        <v>26</v>
      </c>
      <c r="Y38" s="5"/>
      <c r="Z38" s="5" t="s">
        <v>57</v>
      </c>
      <c r="AA38" s="5"/>
      <c r="AB38" s="5">
        <v>27</v>
      </c>
      <c r="AC38" s="5">
        <f aca="true" t="shared" si="21" ref="AC38:AC45">SUM(V38:AB38)</f>
        <v>67</v>
      </c>
      <c r="AD38" s="5">
        <f aca="true" t="shared" si="22" ref="AD38:AD45">SUM(U38,AC38)</f>
        <v>105</v>
      </c>
      <c r="AE38" s="20">
        <f aca="true" t="shared" si="23" ref="AE38:AE44">INT(AD38/25)</f>
        <v>4</v>
      </c>
    </row>
    <row r="39" spans="1:31" ht="18.75">
      <c r="A39" s="47" t="s">
        <v>136</v>
      </c>
      <c r="B39" s="90" t="s">
        <v>88</v>
      </c>
      <c r="C39" s="90"/>
      <c r="D39" s="34" t="s">
        <v>50</v>
      </c>
      <c r="E39" s="32" t="s">
        <v>53</v>
      </c>
      <c r="F39" s="32" t="s">
        <v>54</v>
      </c>
      <c r="G39" s="32">
        <v>3</v>
      </c>
      <c r="H39" s="5">
        <f t="shared" si="18"/>
        <v>16</v>
      </c>
      <c r="I39" s="21">
        <f t="shared" si="19"/>
        <v>0.8</v>
      </c>
      <c r="J39" s="21">
        <f t="shared" si="20"/>
        <v>1.36</v>
      </c>
      <c r="K39" s="20">
        <f>AE39</f>
        <v>2</v>
      </c>
      <c r="L39" s="34"/>
      <c r="M39" s="34"/>
      <c r="N39" s="32" t="s">
        <v>57</v>
      </c>
      <c r="O39" s="32">
        <v>4</v>
      </c>
      <c r="P39" s="5" t="s">
        <v>57</v>
      </c>
      <c r="Q39" s="32" t="s">
        <v>57</v>
      </c>
      <c r="R39" s="32">
        <v>12</v>
      </c>
      <c r="S39" s="32"/>
      <c r="T39" s="32">
        <v>4</v>
      </c>
      <c r="U39" s="5">
        <f aca="true" t="shared" si="24" ref="U39:U44">SUM(N39:T39)</f>
        <v>20</v>
      </c>
      <c r="V39" s="32" t="s">
        <v>57</v>
      </c>
      <c r="W39" s="32">
        <v>4</v>
      </c>
      <c r="X39" s="32" t="s">
        <v>57</v>
      </c>
      <c r="Y39" s="32" t="s">
        <v>57</v>
      </c>
      <c r="Z39" s="32">
        <v>22</v>
      </c>
      <c r="AA39" s="32"/>
      <c r="AB39" s="32">
        <v>14</v>
      </c>
      <c r="AC39" s="32">
        <f>SUM(V39:AB39)</f>
        <v>40</v>
      </c>
      <c r="AD39" s="32">
        <f>SUM(U39,AC39)</f>
        <v>60</v>
      </c>
      <c r="AE39" s="20">
        <f t="shared" si="23"/>
        <v>2</v>
      </c>
    </row>
    <row r="40" spans="1:31" ht="18.75">
      <c r="A40" s="47" t="s">
        <v>137</v>
      </c>
      <c r="B40" s="117" t="s">
        <v>107</v>
      </c>
      <c r="C40" s="118"/>
      <c r="D40" s="34" t="s">
        <v>50</v>
      </c>
      <c r="E40" s="32" t="s">
        <v>53</v>
      </c>
      <c r="F40" s="32" t="s">
        <v>54</v>
      </c>
      <c r="G40" s="32">
        <v>3</v>
      </c>
      <c r="H40" s="5">
        <f t="shared" si="18"/>
        <v>28</v>
      </c>
      <c r="I40" s="21">
        <f t="shared" si="19"/>
        <v>1.28</v>
      </c>
      <c r="J40" s="21">
        <f t="shared" si="20"/>
        <v>1.6</v>
      </c>
      <c r="K40" s="20"/>
      <c r="L40" s="34"/>
      <c r="M40" s="34"/>
      <c r="N40" s="32">
        <v>10</v>
      </c>
      <c r="O40" s="32"/>
      <c r="P40" s="5">
        <v>10</v>
      </c>
      <c r="Q40" s="32">
        <v>8</v>
      </c>
      <c r="R40" s="32"/>
      <c r="S40" s="32"/>
      <c r="T40" s="32">
        <v>4</v>
      </c>
      <c r="U40" s="5">
        <f t="shared" si="24"/>
        <v>32</v>
      </c>
      <c r="V40" s="32">
        <v>6</v>
      </c>
      <c r="W40" s="32"/>
      <c r="X40" s="32">
        <v>12</v>
      </c>
      <c r="Y40" s="32">
        <v>10</v>
      </c>
      <c r="Z40" s="32"/>
      <c r="AA40" s="32"/>
      <c r="AB40" s="32">
        <v>22</v>
      </c>
      <c r="AC40" s="32">
        <f>SUM(V40:AB40)</f>
        <v>50</v>
      </c>
      <c r="AD40" s="32">
        <f>SUM(U40,AC40)</f>
        <v>82</v>
      </c>
      <c r="AE40" s="20">
        <f t="shared" si="23"/>
        <v>3</v>
      </c>
    </row>
    <row r="41" spans="1:31" ht="18.75">
      <c r="A41" s="47" t="s">
        <v>138</v>
      </c>
      <c r="B41" s="119" t="s">
        <v>108</v>
      </c>
      <c r="C41" s="119"/>
      <c r="D41" s="20" t="s">
        <v>50</v>
      </c>
      <c r="E41" s="5" t="s">
        <v>53</v>
      </c>
      <c r="F41" s="32" t="s">
        <v>54</v>
      </c>
      <c r="G41" s="32">
        <v>3</v>
      </c>
      <c r="H41" s="5">
        <f t="shared" si="18"/>
        <v>34</v>
      </c>
      <c r="I41" s="21">
        <f t="shared" si="19"/>
        <v>1.52</v>
      </c>
      <c r="J41" s="33">
        <f t="shared" si="20"/>
        <v>2.24</v>
      </c>
      <c r="K41" s="20">
        <f>AE41</f>
        <v>3</v>
      </c>
      <c r="L41" s="5"/>
      <c r="M41" s="5"/>
      <c r="N41" s="5">
        <v>10</v>
      </c>
      <c r="O41" s="5"/>
      <c r="P41" s="5">
        <v>8</v>
      </c>
      <c r="Q41" s="5">
        <v>8</v>
      </c>
      <c r="R41" s="5">
        <v>8</v>
      </c>
      <c r="S41" s="5"/>
      <c r="T41" s="5">
        <v>4</v>
      </c>
      <c r="U41" s="5">
        <f t="shared" si="24"/>
        <v>38</v>
      </c>
      <c r="V41" s="5">
        <v>4</v>
      </c>
      <c r="W41" s="5"/>
      <c r="X41" s="5">
        <v>10</v>
      </c>
      <c r="Y41" s="5">
        <v>10</v>
      </c>
      <c r="Z41" s="5">
        <v>12</v>
      </c>
      <c r="AA41" s="5"/>
      <c r="AB41" s="5">
        <v>10</v>
      </c>
      <c r="AC41" s="32">
        <f>SUM(V41:AB41)</f>
        <v>46</v>
      </c>
      <c r="AD41" s="32">
        <f>SUM(U41,AC41)</f>
        <v>84</v>
      </c>
      <c r="AE41" s="20">
        <f t="shared" si="23"/>
        <v>3</v>
      </c>
    </row>
    <row r="42" spans="1:31" ht="18.75">
      <c r="A42" s="47" t="s">
        <v>139</v>
      </c>
      <c r="B42" s="90" t="s">
        <v>89</v>
      </c>
      <c r="C42" s="90"/>
      <c r="D42" s="20" t="s">
        <v>50</v>
      </c>
      <c r="E42" s="5" t="s">
        <v>2</v>
      </c>
      <c r="F42" s="5" t="s">
        <v>54</v>
      </c>
      <c r="G42" s="5">
        <v>3</v>
      </c>
      <c r="H42" s="5">
        <f t="shared" si="18"/>
        <v>38</v>
      </c>
      <c r="I42" s="21">
        <f t="shared" si="19"/>
        <v>1.84</v>
      </c>
      <c r="J42" s="21">
        <f t="shared" si="20"/>
        <v>1.92</v>
      </c>
      <c r="K42" s="52"/>
      <c r="L42" s="52"/>
      <c r="M42" s="52"/>
      <c r="N42" s="51">
        <v>12</v>
      </c>
      <c r="O42" s="51"/>
      <c r="P42" s="51">
        <v>14</v>
      </c>
      <c r="Q42" s="51"/>
      <c r="R42" s="51">
        <v>12</v>
      </c>
      <c r="S42" s="51"/>
      <c r="T42" s="51">
        <v>8</v>
      </c>
      <c r="U42" s="5">
        <f t="shared" si="24"/>
        <v>46</v>
      </c>
      <c r="V42" s="51">
        <v>6</v>
      </c>
      <c r="W42" s="51"/>
      <c r="X42" s="51">
        <v>22</v>
      </c>
      <c r="Y42" s="51"/>
      <c r="Z42" s="51"/>
      <c r="AA42" s="51"/>
      <c r="AB42" s="51">
        <v>26</v>
      </c>
      <c r="AC42" s="5">
        <f t="shared" si="21"/>
        <v>54</v>
      </c>
      <c r="AD42" s="5">
        <f t="shared" si="22"/>
        <v>100</v>
      </c>
      <c r="AE42" s="20">
        <f t="shared" si="23"/>
        <v>4</v>
      </c>
    </row>
    <row r="43" spans="1:31" ht="18.75">
      <c r="A43" s="47" t="s">
        <v>140</v>
      </c>
      <c r="B43" s="91" t="s">
        <v>85</v>
      </c>
      <c r="C43" s="91"/>
      <c r="D43" s="20" t="s">
        <v>50</v>
      </c>
      <c r="E43" s="5" t="s">
        <v>2</v>
      </c>
      <c r="F43" s="5" t="s">
        <v>54</v>
      </c>
      <c r="G43" s="32">
        <v>3</v>
      </c>
      <c r="H43" s="5">
        <f t="shared" si="18"/>
        <v>46</v>
      </c>
      <c r="I43" s="21">
        <f t="shared" si="19"/>
        <v>2.16</v>
      </c>
      <c r="J43" s="21">
        <f t="shared" si="20"/>
        <v>1.6</v>
      </c>
      <c r="K43" s="20" t="s">
        <v>57</v>
      </c>
      <c r="L43" s="20"/>
      <c r="M43" s="20"/>
      <c r="N43" s="5"/>
      <c r="O43" s="5">
        <v>10</v>
      </c>
      <c r="P43" s="5">
        <v>20</v>
      </c>
      <c r="Q43" s="5"/>
      <c r="R43" s="5"/>
      <c r="S43" s="5">
        <v>16</v>
      </c>
      <c r="T43" s="5">
        <v>8</v>
      </c>
      <c r="U43" s="5">
        <f t="shared" si="24"/>
        <v>54</v>
      </c>
      <c r="V43" s="5"/>
      <c r="W43" s="5">
        <v>10</v>
      </c>
      <c r="X43" s="5">
        <v>20</v>
      </c>
      <c r="Y43" s="5"/>
      <c r="Z43" s="5"/>
      <c r="AA43" s="5"/>
      <c r="AB43" s="5">
        <v>48</v>
      </c>
      <c r="AC43" s="5">
        <f t="shared" si="21"/>
        <v>78</v>
      </c>
      <c r="AD43" s="5">
        <f t="shared" si="22"/>
        <v>132</v>
      </c>
      <c r="AE43" s="20">
        <f t="shared" si="23"/>
        <v>5</v>
      </c>
    </row>
    <row r="44" spans="1:31" ht="18.75">
      <c r="A44" s="47" t="s">
        <v>141</v>
      </c>
      <c r="B44" s="91" t="s">
        <v>86</v>
      </c>
      <c r="C44" s="91"/>
      <c r="D44" s="20" t="s">
        <v>50</v>
      </c>
      <c r="E44" s="5" t="s">
        <v>2</v>
      </c>
      <c r="F44" s="5" t="s">
        <v>54</v>
      </c>
      <c r="G44" s="32">
        <v>3</v>
      </c>
      <c r="H44" s="5">
        <f t="shared" si="18"/>
        <v>46</v>
      </c>
      <c r="I44" s="21">
        <f t="shared" si="19"/>
        <v>2.16</v>
      </c>
      <c r="J44" s="21">
        <f t="shared" si="20"/>
        <v>1.6</v>
      </c>
      <c r="K44" s="20" t="s">
        <v>57</v>
      </c>
      <c r="L44" s="20"/>
      <c r="M44" s="20"/>
      <c r="N44" s="5"/>
      <c r="O44" s="5">
        <v>10</v>
      </c>
      <c r="P44" s="5">
        <v>20</v>
      </c>
      <c r="Q44" s="5"/>
      <c r="R44" s="5"/>
      <c r="S44" s="5">
        <v>16</v>
      </c>
      <c r="T44" s="5">
        <v>8</v>
      </c>
      <c r="U44" s="5">
        <f t="shared" si="24"/>
        <v>54</v>
      </c>
      <c r="V44" s="5"/>
      <c r="W44" s="5">
        <v>10</v>
      </c>
      <c r="X44" s="5">
        <v>20</v>
      </c>
      <c r="Y44" s="5"/>
      <c r="Z44" s="5"/>
      <c r="AA44" s="5"/>
      <c r="AB44" s="5">
        <v>48</v>
      </c>
      <c r="AC44" s="5">
        <f t="shared" si="21"/>
        <v>78</v>
      </c>
      <c r="AD44" s="5">
        <f t="shared" si="22"/>
        <v>132</v>
      </c>
      <c r="AE44" s="20">
        <f t="shared" si="23"/>
        <v>5</v>
      </c>
    </row>
    <row r="45" spans="1:31" ht="15.75" hidden="1">
      <c r="A45" s="44" t="s">
        <v>142</v>
      </c>
      <c r="B45" s="78" t="s">
        <v>75</v>
      </c>
      <c r="C45" s="78"/>
      <c r="D45" s="26" t="s">
        <v>49</v>
      </c>
      <c r="E45" s="26" t="s">
        <v>53</v>
      </c>
      <c r="F45" s="23" t="s">
        <v>54</v>
      </c>
      <c r="G45" s="23">
        <v>3</v>
      </c>
      <c r="H45" s="23"/>
      <c r="I45" s="45">
        <f>AVERAGE(U45)/30</f>
        <v>4.133333333333334</v>
      </c>
      <c r="J45" s="45">
        <f>SUM(P45:S45,V45:AA45)/30</f>
        <v>4</v>
      </c>
      <c r="K45" s="26">
        <f>AE45</f>
        <v>4</v>
      </c>
      <c r="L45" s="23"/>
      <c r="M45" s="23">
        <f>AE45</f>
        <v>4</v>
      </c>
      <c r="N45" s="23"/>
      <c r="O45" s="23"/>
      <c r="P45" s="23"/>
      <c r="Q45" s="23"/>
      <c r="R45" s="23"/>
      <c r="S45" s="23">
        <v>120</v>
      </c>
      <c r="T45" s="23">
        <v>4</v>
      </c>
      <c r="U45" s="23">
        <f>SUM(N45:T45)</f>
        <v>124</v>
      </c>
      <c r="V45" s="23"/>
      <c r="W45" s="23"/>
      <c r="X45" s="23">
        <v>0</v>
      </c>
      <c r="Y45" s="23"/>
      <c r="Z45" s="23"/>
      <c r="AA45" s="23"/>
      <c r="AB45" s="23">
        <v>6</v>
      </c>
      <c r="AC45" s="23">
        <f t="shared" si="21"/>
        <v>6</v>
      </c>
      <c r="AD45" s="23">
        <f t="shared" si="22"/>
        <v>130</v>
      </c>
      <c r="AE45" s="26">
        <f>INT(AD45/30)</f>
        <v>4</v>
      </c>
    </row>
    <row r="46" spans="1:31" ht="15.75" hidden="1">
      <c r="A46" s="80" t="s">
        <v>31</v>
      </c>
      <c r="B46" s="80"/>
      <c r="C46" s="80"/>
      <c r="D46" s="80"/>
      <c r="E46" s="80"/>
      <c r="F46" s="80"/>
      <c r="G46" s="80"/>
      <c r="H46" s="71">
        <f>H37+H45</f>
        <v>238</v>
      </c>
      <c r="I46" s="57">
        <f aca="true" t="shared" si="25" ref="I46:AE46">I37+I45</f>
        <v>15.413333333333334</v>
      </c>
      <c r="J46" s="71">
        <f t="shared" si="25"/>
        <v>16</v>
      </c>
      <c r="K46" s="71">
        <f t="shared" si="25"/>
        <v>13</v>
      </c>
      <c r="L46" s="71">
        <f t="shared" si="25"/>
        <v>0</v>
      </c>
      <c r="M46" s="71">
        <f t="shared" si="25"/>
        <v>4</v>
      </c>
      <c r="N46" s="71">
        <f t="shared" si="25"/>
        <v>46</v>
      </c>
      <c r="O46" s="71">
        <f t="shared" si="25"/>
        <v>24</v>
      </c>
      <c r="P46" s="71">
        <f t="shared" si="25"/>
        <v>88</v>
      </c>
      <c r="Q46" s="71">
        <f t="shared" si="25"/>
        <v>16</v>
      </c>
      <c r="R46" s="71">
        <f t="shared" si="25"/>
        <v>32</v>
      </c>
      <c r="S46" s="71">
        <f t="shared" si="25"/>
        <v>152</v>
      </c>
      <c r="T46" s="71">
        <f t="shared" si="25"/>
        <v>48</v>
      </c>
      <c r="U46" s="71">
        <f t="shared" si="25"/>
        <v>406</v>
      </c>
      <c r="V46" s="71">
        <f t="shared" si="25"/>
        <v>30</v>
      </c>
      <c r="W46" s="71">
        <f t="shared" si="25"/>
        <v>24</v>
      </c>
      <c r="X46" s="71">
        <f t="shared" si="25"/>
        <v>110</v>
      </c>
      <c r="Y46" s="71">
        <f t="shared" si="25"/>
        <v>20</v>
      </c>
      <c r="Z46" s="71">
        <f t="shared" si="25"/>
        <v>34</v>
      </c>
      <c r="AA46" s="71">
        <f t="shared" si="25"/>
        <v>0</v>
      </c>
      <c r="AB46" s="71">
        <f t="shared" si="25"/>
        <v>201</v>
      </c>
      <c r="AC46" s="71">
        <f t="shared" si="25"/>
        <v>419</v>
      </c>
      <c r="AD46" s="71">
        <f t="shared" si="25"/>
        <v>825</v>
      </c>
      <c r="AE46" s="71">
        <f t="shared" si="25"/>
        <v>30</v>
      </c>
    </row>
    <row r="47" spans="1:31" ht="20.25">
      <c r="A47" s="92" t="s">
        <v>44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</row>
    <row r="48" spans="1:31" ht="15.75" hidden="1">
      <c r="A48" s="83" t="s">
        <v>48</v>
      </c>
      <c r="B48" s="83"/>
      <c r="C48" s="83"/>
      <c r="D48" s="31"/>
      <c r="E48" s="27"/>
      <c r="F48" s="27"/>
      <c r="G48" s="27"/>
      <c r="H48" s="27">
        <f>SUM(H49:H51)</f>
        <v>86</v>
      </c>
      <c r="I48" s="27">
        <f aca="true" t="shared" si="26" ref="I48:AE48">SUM(I49:I51)</f>
        <v>3.92</v>
      </c>
      <c r="J48" s="27">
        <f t="shared" si="26"/>
        <v>4.4799999999999995</v>
      </c>
      <c r="K48" s="27">
        <f t="shared" si="26"/>
        <v>5</v>
      </c>
      <c r="L48" s="27">
        <f t="shared" si="26"/>
        <v>3</v>
      </c>
      <c r="M48" s="27">
        <f t="shared" si="26"/>
        <v>0</v>
      </c>
      <c r="N48" s="27">
        <f t="shared" si="26"/>
        <v>36</v>
      </c>
      <c r="O48" s="27">
        <f t="shared" si="26"/>
        <v>0</v>
      </c>
      <c r="P48" s="27">
        <f t="shared" si="26"/>
        <v>20</v>
      </c>
      <c r="Q48" s="27">
        <f t="shared" si="26"/>
        <v>0</v>
      </c>
      <c r="R48" s="27">
        <f t="shared" si="26"/>
        <v>30</v>
      </c>
      <c r="S48" s="27">
        <f t="shared" si="26"/>
        <v>0</v>
      </c>
      <c r="T48" s="27">
        <f t="shared" si="26"/>
        <v>12</v>
      </c>
      <c r="U48" s="27">
        <f t="shared" si="26"/>
        <v>98</v>
      </c>
      <c r="V48" s="27">
        <f t="shared" si="26"/>
        <v>8</v>
      </c>
      <c r="W48" s="27">
        <f t="shared" si="26"/>
        <v>0</v>
      </c>
      <c r="X48" s="27">
        <f t="shared" si="26"/>
        <v>20</v>
      </c>
      <c r="Y48" s="27">
        <f t="shared" si="26"/>
        <v>0</v>
      </c>
      <c r="Z48" s="27">
        <f t="shared" si="26"/>
        <v>42</v>
      </c>
      <c r="AA48" s="27">
        <f t="shared" si="26"/>
        <v>0</v>
      </c>
      <c r="AB48" s="27">
        <f t="shared" si="26"/>
        <v>56</v>
      </c>
      <c r="AC48" s="27">
        <f t="shared" si="26"/>
        <v>126</v>
      </c>
      <c r="AD48" s="27">
        <f t="shared" si="26"/>
        <v>224</v>
      </c>
      <c r="AE48" s="27">
        <f t="shared" si="26"/>
        <v>8</v>
      </c>
    </row>
    <row r="49" spans="1:31" ht="18.75">
      <c r="A49" s="47" t="s">
        <v>143</v>
      </c>
      <c r="B49" s="91" t="s">
        <v>90</v>
      </c>
      <c r="C49" s="91"/>
      <c r="D49" s="20" t="s">
        <v>50</v>
      </c>
      <c r="E49" s="20" t="s">
        <v>53</v>
      </c>
      <c r="F49" s="5" t="s">
        <v>54</v>
      </c>
      <c r="G49" s="5">
        <v>4</v>
      </c>
      <c r="H49" s="5">
        <f>SUM(N49:S49)</f>
        <v>30</v>
      </c>
      <c r="I49" s="21">
        <f>AVERAGE(U49)/25</f>
        <v>1.36</v>
      </c>
      <c r="J49" s="21">
        <f>SUM(P49:S49,X49:AA49)/25</f>
        <v>2.88</v>
      </c>
      <c r="K49" s="20"/>
      <c r="L49" s="20">
        <v>3</v>
      </c>
      <c r="M49" s="5"/>
      <c r="N49" s="5"/>
      <c r="O49" s="5"/>
      <c r="P49" s="5"/>
      <c r="Q49" s="5"/>
      <c r="R49" s="5">
        <v>30</v>
      </c>
      <c r="S49" s="5"/>
      <c r="T49" s="5">
        <v>4</v>
      </c>
      <c r="U49" s="5">
        <f>SUM(N49:T49)</f>
        <v>34</v>
      </c>
      <c r="V49" s="5"/>
      <c r="W49" s="5"/>
      <c r="X49" s="5"/>
      <c r="Y49" s="5"/>
      <c r="Z49" s="5">
        <v>42</v>
      </c>
      <c r="AA49" s="5"/>
      <c r="AB49" s="5">
        <v>12</v>
      </c>
      <c r="AC49" s="5">
        <f>SUM(V49:AB49)</f>
        <v>54</v>
      </c>
      <c r="AD49" s="5">
        <f>SUM(U49,AC49)</f>
        <v>88</v>
      </c>
      <c r="AE49" s="20">
        <f>INT(AD49/25)</f>
        <v>3</v>
      </c>
    </row>
    <row r="50" spans="1:31" ht="18.75">
      <c r="A50" s="47" t="s">
        <v>144</v>
      </c>
      <c r="B50" s="91" t="s">
        <v>109</v>
      </c>
      <c r="C50" s="91"/>
      <c r="D50" s="6" t="s">
        <v>50</v>
      </c>
      <c r="E50" s="5" t="s">
        <v>53</v>
      </c>
      <c r="F50" s="5" t="s">
        <v>54</v>
      </c>
      <c r="G50" s="5">
        <v>4</v>
      </c>
      <c r="H50" s="5">
        <f>SUM(N50:S50)</f>
        <v>30</v>
      </c>
      <c r="I50" s="21">
        <f>AVERAGE(U50)/25</f>
        <v>1.36</v>
      </c>
      <c r="J50" s="21">
        <f>SUM(P50:R50,X50:AA50)/25</f>
        <v>0.8</v>
      </c>
      <c r="K50" s="20">
        <f>AE50</f>
        <v>3</v>
      </c>
      <c r="L50" s="20" t="s">
        <v>57</v>
      </c>
      <c r="M50" s="5" t="s">
        <v>57</v>
      </c>
      <c r="N50" s="5">
        <v>20</v>
      </c>
      <c r="O50" s="5"/>
      <c r="P50" s="5">
        <v>10</v>
      </c>
      <c r="Q50" s="5"/>
      <c r="R50" s="5"/>
      <c r="S50" s="5"/>
      <c r="T50" s="5">
        <v>4</v>
      </c>
      <c r="U50" s="5">
        <f>SUM(N50:T50)</f>
        <v>34</v>
      </c>
      <c r="V50" s="5">
        <v>4</v>
      </c>
      <c r="W50" s="5"/>
      <c r="X50" s="5">
        <v>10</v>
      </c>
      <c r="Y50" s="5"/>
      <c r="Z50" s="5"/>
      <c r="AA50" s="5"/>
      <c r="AB50" s="5">
        <v>32</v>
      </c>
      <c r="AC50" s="5">
        <f>SUM(V50:AB50)</f>
        <v>46</v>
      </c>
      <c r="AD50" s="5">
        <f>SUM(U50,AC50)</f>
        <v>80</v>
      </c>
      <c r="AE50" s="20">
        <f>INT(AD50/25)</f>
        <v>3</v>
      </c>
    </row>
    <row r="51" spans="1:31" ht="18.75">
      <c r="A51" s="47" t="s">
        <v>145</v>
      </c>
      <c r="B51" s="91" t="s">
        <v>91</v>
      </c>
      <c r="C51" s="91"/>
      <c r="D51" s="6" t="s">
        <v>50</v>
      </c>
      <c r="E51" s="5" t="s">
        <v>53</v>
      </c>
      <c r="F51" s="5" t="s">
        <v>54</v>
      </c>
      <c r="G51" s="5">
        <v>4</v>
      </c>
      <c r="H51" s="5">
        <f>SUM(N51:S51)</f>
        <v>26</v>
      </c>
      <c r="I51" s="21">
        <f>AVERAGE(U51)/25</f>
        <v>1.2</v>
      </c>
      <c r="J51" s="21">
        <f>SUM(P51:R51,X51:AA51)/25</f>
        <v>0.8</v>
      </c>
      <c r="K51" s="20">
        <f>AE51</f>
        <v>2</v>
      </c>
      <c r="L51" s="20"/>
      <c r="M51" s="5" t="s">
        <v>57</v>
      </c>
      <c r="N51" s="5">
        <v>16</v>
      </c>
      <c r="O51" s="5"/>
      <c r="P51" s="5">
        <v>10</v>
      </c>
      <c r="Q51" s="5"/>
      <c r="R51" s="5"/>
      <c r="S51" s="5"/>
      <c r="T51" s="5">
        <v>4</v>
      </c>
      <c r="U51" s="5">
        <f>SUM(N51:T51)</f>
        <v>30</v>
      </c>
      <c r="V51" s="5">
        <v>4</v>
      </c>
      <c r="W51" s="5"/>
      <c r="X51" s="5">
        <v>10</v>
      </c>
      <c r="Y51" s="5"/>
      <c r="Z51" s="5"/>
      <c r="AA51" s="5"/>
      <c r="AB51" s="5">
        <v>12</v>
      </c>
      <c r="AC51" s="5">
        <f>SUM(V51:AB51)</f>
        <v>26</v>
      </c>
      <c r="AD51" s="5">
        <f>SUM(U51,AC51)</f>
        <v>56</v>
      </c>
      <c r="AE51" s="20">
        <f>INT(AD51/25)</f>
        <v>2</v>
      </c>
    </row>
    <row r="52" spans="1:32" ht="15.75">
      <c r="A52" s="85" t="s">
        <v>113</v>
      </c>
      <c r="B52" s="86"/>
      <c r="C52" s="87"/>
      <c r="D52" s="26"/>
      <c r="E52" s="23"/>
      <c r="F52" s="23"/>
      <c r="G52" s="23"/>
      <c r="H52" s="26">
        <f>SUM(H53:H55)</f>
        <v>188</v>
      </c>
      <c r="I52" s="26">
        <f aca="true" t="shared" si="27" ref="I52:AE52">SUM(I53:I55)</f>
        <v>8.48</v>
      </c>
      <c r="J52" s="26">
        <f t="shared" si="27"/>
        <v>9.28</v>
      </c>
      <c r="K52" s="26">
        <f t="shared" si="27"/>
        <v>18</v>
      </c>
      <c r="L52" s="26">
        <f t="shared" si="27"/>
        <v>0</v>
      </c>
      <c r="M52" s="26">
        <f t="shared" si="27"/>
        <v>18</v>
      </c>
      <c r="N52" s="26">
        <f t="shared" si="27"/>
        <v>70</v>
      </c>
      <c r="O52" s="26">
        <f t="shared" si="27"/>
        <v>0</v>
      </c>
      <c r="P52" s="26">
        <f t="shared" si="27"/>
        <v>24</v>
      </c>
      <c r="Q52" s="26">
        <f t="shared" si="27"/>
        <v>10</v>
      </c>
      <c r="R52" s="26">
        <f t="shared" si="27"/>
        <v>68</v>
      </c>
      <c r="S52" s="26">
        <f t="shared" si="27"/>
        <v>16</v>
      </c>
      <c r="T52" s="26">
        <f t="shared" si="27"/>
        <v>24</v>
      </c>
      <c r="U52" s="26">
        <f t="shared" si="27"/>
        <v>212</v>
      </c>
      <c r="V52" s="26">
        <f t="shared" si="27"/>
        <v>28</v>
      </c>
      <c r="W52" s="26">
        <f t="shared" si="27"/>
        <v>0</v>
      </c>
      <c r="X52" s="26">
        <f t="shared" si="27"/>
        <v>42</v>
      </c>
      <c r="Y52" s="26">
        <f t="shared" si="27"/>
        <v>10</v>
      </c>
      <c r="Z52" s="26">
        <f t="shared" si="27"/>
        <v>70</v>
      </c>
      <c r="AA52" s="26">
        <f t="shared" si="27"/>
        <v>0</v>
      </c>
      <c r="AB52" s="26">
        <f t="shared" si="27"/>
        <v>88</v>
      </c>
      <c r="AC52" s="26">
        <f t="shared" si="27"/>
        <v>238</v>
      </c>
      <c r="AD52" s="26">
        <f t="shared" si="27"/>
        <v>450</v>
      </c>
      <c r="AE52" s="26">
        <f t="shared" si="27"/>
        <v>18</v>
      </c>
      <c r="AF52" s="1"/>
    </row>
    <row r="53" spans="1:31" ht="18.75">
      <c r="A53" s="44" t="s">
        <v>146</v>
      </c>
      <c r="B53" s="90" t="s">
        <v>92</v>
      </c>
      <c r="C53" s="90"/>
      <c r="D53" s="20" t="s">
        <v>49</v>
      </c>
      <c r="E53" s="20" t="s">
        <v>2</v>
      </c>
      <c r="F53" s="32" t="s">
        <v>54</v>
      </c>
      <c r="G53" s="32">
        <v>4</v>
      </c>
      <c r="H53" s="5">
        <f>SUM(N53:S53)</f>
        <v>60</v>
      </c>
      <c r="I53" s="21">
        <f>AVERAGE(U53)/25</f>
        <v>2.72</v>
      </c>
      <c r="J53" s="21">
        <f>SUM(P53:S53,X53:AA53)/25</f>
        <v>2.4</v>
      </c>
      <c r="K53" s="20">
        <f>AE53</f>
        <v>6</v>
      </c>
      <c r="L53" s="5"/>
      <c r="M53" s="20">
        <f>AE53</f>
        <v>6</v>
      </c>
      <c r="N53" s="5">
        <v>30</v>
      </c>
      <c r="O53" s="5"/>
      <c r="P53" s="5"/>
      <c r="Q53" s="5"/>
      <c r="R53" s="5">
        <v>30</v>
      </c>
      <c r="S53" s="5"/>
      <c r="T53" s="5">
        <v>8</v>
      </c>
      <c r="U53" s="5">
        <f>SUM(N53:T53)</f>
        <v>68</v>
      </c>
      <c r="V53" s="5">
        <v>10</v>
      </c>
      <c r="W53" s="5"/>
      <c r="X53" s="5"/>
      <c r="Y53" s="5"/>
      <c r="Z53" s="5">
        <v>30</v>
      </c>
      <c r="AA53" s="5"/>
      <c r="AB53" s="5">
        <v>42</v>
      </c>
      <c r="AC53" s="5">
        <f>SUM(V53:AB53)</f>
        <v>82</v>
      </c>
      <c r="AD53" s="5">
        <f>SUM(U53,AC53)</f>
        <v>150</v>
      </c>
      <c r="AE53" s="20">
        <f>INT(AD53/25)</f>
        <v>6</v>
      </c>
    </row>
    <row r="54" spans="1:31" ht="18.75">
      <c r="A54" s="44" t="s">
        <v>147</v>
      </c>
      <c r="B54" s="75" t="s">
        <v>93</v>
      </c>
      <c r="C54" s="75"/>
      <c r="D54" s="20" t="s">
        <v>49</v>
      </c>
      <c r="E54" s="20" t="s">
        <v>2</v>
      </c>
      <c r="F54" s="32" t="s">
        <v>54</v>
      </c>
      <c r="G54" s="32">
        <v>4</v>
      </c>
      <c r="H54" s="5">
        <f>SUM(N54:S54)</f>
        <v>72</v>
      </c>
      <c r="I54" s="21">
        <f>AVERAGE(U54)/25</f>
        <v>3.2</v>
      </c>
      <c r="J54" s="21">
        <f>SUM(P54:R54,X54:AA54)/25</f>
        <v>3.04</v>
      </c>
      <c r="K54" s="20">
        <f>AE54</f>
        <v>6</v>
      </c>
      <c r="L54" s="5"/>
      <c r="M54" s="20">
        <f>AE54</f>
        <v>6</v>
      </c>
      <c r="N54" s="5">
        <v>20</v>
      </c>
      <c r="O54" s="5"/>
      <c r="P54" s="5">
        <v>14</v>
      </c>
      <c r="Q54" s="5"/>
      <c r="R54" s="5">
        <v>22</v>
      </c>
      <c r="S54" s="5">
        <v>16</v>
      </c>
      <c r="T54" s="5">
        <v>8</v>
      </c>
      <c r="U54" s="5">
        <f>SUM(N54:T54)</f>
        <v>80</v>
      </c>
      <c r="V54" s="5">
        <v>10</v>
      </c>
      <c r="W54" s="5"/>
      <c r="X54" s="5">
        <v>20</v>
      </c>
      <c r="Y54" s="5"/>
      <c r="Z54" s="5">
        <v>20</v>
      </c>
      <c r="AA54" s="5"/>
      <c r="AB54" s="5">
        <v>20</v>
      </c>
      <c r="AC54" s="5">
        <f>SUM(V54:AB54)</f>
        <v>70</v>
      </c>
      <c r="AD54" s="5">
        <f>SUM(U54,AC54)</f>
        <v>150</v>
      </c>
      <c r="AE54" s="20">
        <f>INT(AD54/25)</f>
        <v>6</v>
      </c>
    </row>
    <row r="55" spans="1:31" ht="18.75">
      <c r="A55" s="44" t="s">
        <v>148</v>
      </c>
      <c r="B55" s="75" t="s">
        <v>110</v>
      </c>
      <c r="C55" s="75"/>
      <c r="D55" s="20" t="s">
        <v>49</v>
      </c>
      <c r="E55" s="20" t="s">
        <v>2</v>
      </c>
      <c r="F55" s="32" t="s">
        <v>54</v>
      </c>
      <c r="G55" s="32">
        <v>4</v>
      </c>
      <c r="H55" s="5">
        <f>SUM(N55:S55)</f>
        <v>56</v>
      </c>
      <c r="I55" s="21">
        <f>AVERAGE(U55)/25</f>
        <v>2.56</v>
      </c>
      <c r="J55" s="21">
        <f>SUM(P55:R55,V55:AA55)/25</f>
        <v>3.84</v>
      </c>
      <c r="K55" s="20">
        <f>AE55</f>
        <v>6</v>
      </c>
      <c r="L55" s="5"/>
      <c r="M55" s="20">
        <f>AE55</f>
        <v>6</v>
      </c>
      <c r="N55" s="5">
        <v>20</v>
      </c>
      <c r="O55" s="5"/>
      <c r="P55" s="5">
        <v>10</v>
      </c>
      <c r="Q55" s="5">
        <v>10</v>
      </c>
      <c r="R55" s="5">
        <v>16</v>
      </c>
      <c r="S55" s="5"/>
      <c r="T55" s="5">
        <v>8</v>
      </c>
      <c r="U55" s="5">
        <f>SUM(N55:T55)</f>
        <v>64</v>
      </c>
      <c r="V55" s="5">
        <v>8</v>
      </c>
      <c r="W55" s="5"/>
      <c r="X55" s="5">
        <v>22</v>
      </c>
      <c r="Y55" s="5">
        <v>10</v>
      </c>
      <c r="Z55" s="5">
        <v>20</v>
      </c>
      <c r="AA55" s="5"/>
      <c r="AB55" s="5">
        <v>26</v>
      </c>
      <c r="AC55" s="5">
        <f>SUM(V55:AB55)</f>
        <v>86</v>
      </c>
      <c r="AD55" s="5">
        <f>SUM(U55,AC55)</f>
        <v>150</v>
      </c>
      <c r="AE55" s="20">
        <f>INT(AD55/25)</f>
        <v>6</v>
      </c>
    </row>
    <row r="56" spans="1:31" ht="15.75" hidden="1">
      <c r="A56" s="44" t="s">
        <v>149</v>
      </c>
      <c r="B56" s="78" t="s">
        <v>75</v>
      </c>
      <c r="C56" s="78"/>
      <c r="D56" s="26" t="s">
        <v>49</v>
      </c>
      <c r="E56" s="26" t="s">
        <v>53</v>
      </c>
      <c r="F56" s="23" t="s">
        <v>54</v>
      </c>
      <c r="G56" s="23">
        <v>4</v>
      </c>
      <c r="H56" s="23"/>
      <c r="I56" s="45">
        <f>AVERAGE(U56)/30</f>
        <v>4.133333333333334</v>
      </c>
      <c r="J56" s="45">
        <f>SUM(P56:S56,V56:AA56)/30</f>
        <v>4</v>
      </c>
      <c r="K56" s="26">
        <f>AE56</f>
        <v>4</v>
      </c>
      <c r="L56" s="23"/>
      <c r="M56" s="23">
        <f>AE56</f>
        <v>4</v>
      </c>
      <c r="N56" s="23"/>
      <c r="O56" s="23"/>
      <c r="P56" s="23"/>
      <c r="Q56" s="23"/>
      <c r="R56" s="23"/>
      <c r="S56" s="23">
        <v>120</v>
      </c>
      <c r="T56" s="23">
        <v>4</v>
      </c>
      <c r="U56" s="23">
        <f>SUM(N56:T56)</f>
        <v>124</v>
      </c>
      <c r="V56" s="23"/>
      <c r="W56" s="23"/>
      <c r="X56" s="23">
        <v>0</v>
      </c>
      <c r="Y56" s="23"/>
      <c r="Z56" s="23"/>
      <c r="AA56" s="23"/>
      <c r="AB56" s="23">
        <v>6</v>
      </c>
      <c r="AC56" s="23">
        <f>SUM(V56:AB56)</f>
        <v>6</v>
      </c>
      <c r="AD56" s="23">
        <f>SUM(U56,AC56)</f>
        <v>130</v>
      </c>
      <c r="AE56" s="23">
        <f>INT(AD56/30)</f>
        <v>4</v>
      </c>
    </row>
    <row r="57" spans="1:31" ht="15.75" hidden="1">
      <c r="A57" s="80" t="s">
        <v>32</v>
      </c>
      <c r="B57" s="80"/>
      <c r="C57" s="80"/>
      <c r="D57" s="80"/>
      <c r="E57" s="80"/>
      <c r="F57" s="80"/>
      <c r="G57" s="80"/>
      <c r="H57" s="37">
        <f>H48+H52+H56</f>
        <v>274</v>
      </c>
      <c r="I57" s="37">
        <f aca="true" t="shared" si="28" ref="I57:AE57">I48+I52+I56</f>
        <v>16.533333333333335</v>
      </c>
      <c r="J57" s="37">
        <f t="shared" si="28"/>
        <v>17.759999999999998</v>
      </c>
      <c r="K57" s="37">
        <f t="shared" si="28"/>
        <v>27</v>
      </c>
      <c r="L57" s="37">
        <f t="shared" si="28"/>
        <v>3</v>
      </c>
      <c r="M57" s="37">
        <f t="shared" si="28"/>
        <v>22</v>
      </c>
      <c r="N57" s="37">
        <f t="shared" si="28"/>
        <v>106</v>
      </c>
      <c r="O57" s="37">
        <f t="shared" si="28"/>
        <v>0</v>
      </c>
      <c r="P57" s="37">
        <f t="shared" si="28"/>
        <v>44</v>
      </c>
      <c r="Q57" s="37">
        <f t="shared" si="28"/>
        <v>10</v>
      </c>
      <c r="R57" s="37">
        <f t="shared" si="28"/>
        <v>98</v>
      </c>
      <c r="S57" s="37">
        <f t="shared" si="28"/>
        <v>136</v>
      </c>
      <c r="T57" s="37">
        <f t="shared" si="28"/>
        <v>40</v>
      </c>
      <c r="U57" s="37">
        <f t="shared" si="28"/>
        <v>434</v>
      </c>
      <c r="V57" s="37">
        <f t="shared" si="28"/>
        <v>36</v>
      </c>
      <c r="W57" s="37">
        <f t="shared" si="28"/>
        <v>0</v>
      </c>
      <c r="X57" s="37">
        <f t="shared" si="28"/>
        <v>62</v>
      </c>
      <c r="Y57" s="37">
        <f t="shared" si="28"/>
        <v>10</v>
      </c>
      <c r="Z57" s="37">
        <f t="shared" si="28"/>
        <v>112</v>
      </c>
      <c r="AA57" s="37">
        <f t="shared" si="28"/>
        <v>0</v>
      </c>
      <c r="AB57" s="37">
        <f t="shared" si="28"/>
        <v>150</v>
      </c>
      <c r="AC57" s="37">
        <f t="shared" si="28"/>
        <v>370</v>
      </c>
      <c r="AD57" s="37">
        <f t="shared" si="28"/>
        <v>804</v>
      </c>
      <c r="AE57" s="37">
        <f t="shared" si="28"/>
        <v>30</v>
      </c>
    </row>
    <row r="58" spans="1:31" ht="20.25">
      <c r="A58" s="82" t="s">
        <v>45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</row>
    <row r="59" spans="1:31" ht="15.75" hidden="1">
      <c r="A59" s="83" t="s">
        <v>48</v>
      </c>
      <c r="B59" s="83"/>
      <c r="C59" s="83"/>
      <c r="D59" s="31"/>
      <c r="E59" s="27"/>
      <c r="F59" s="27"/>
      <c r="G59" s="27"/>
      <c r="H59" s="27">
        <f>SUM(H60:H60)</f>
        <v>34</v>
      </c>
      <c r="I59" s="27">
        <f aca="true" t="shared" si="29" ref="I59:AA59">SUM(I60:I60)</f>
        <v>1.52</v>
      </c>
      <c r="J59" s="27">
        <f t="shared" si="29"/>
        <v>1.28</v>
      </c>
      <c r="K59" s="27">
        <f t="shared" si="29"/>
        <v>3</v>
      </c>
      <c r="L59" s="27">
        <f t="shared" si="29"/>
        <v>0</v>
      </c>
      <c r="M59" s="27">
        <f t="shared" si="29"/>
        <v>0</v>
      </c>
      <c r="N59" s="27">
        <f t="shared" si="29"/>
        <v>20</v>
      </c>
      <c r="O59" s="27">
        <f t="shared" si="29"/>
        <v>0</v>
      </c>
      <c r="P59" s="27">
        <f t="shared" si="29"/>
        <v>14</v>
      </c>
      <c r="Q59" s="27">
        <f t="shared" si="29"/>
        <v>0</v>
      </c>
      <c r="R59" s="27">
        <f t="shared" si="29"/>
        <v>0</v>
      </c>
      <c r="S59" s="27">
        <f t="shared" si="29"/>
        <v>0</v>
      </c>
      <c r="T59" s="27">
        <f t="shared" si="29"/>
        <v>4</v>
      </c>
      <c r="U59" s="27">
        <f t="shared" si="29"/>
        <v>38</v>
      </c>
      <c r="V59" s="27">
        <f t="shared" si="29"/>
        <v>4</v>
      </c>
      <c r="W59" s="27">
        <f t="shared" si="29"/>
        <v>0</v>
      </c>
      <c r="X59" s="27">
        <f t="shared" si="29"/>
        <v>18</v>
      </c>
      <c r="Y59" s="27">
        <f t="shared" si="29"/>
        <v>0</v>
      </c>
      <c r="Z59" s="27">
        <f t="shared" si="29"/>
        <v>0</v>
      </c>
      <c r="AA59" s="27">
        <f t="shared" si="29"/>
        <v>0</v>
      </c>
      <c r="AB59" s="27">
        <f>SUM(AB60:AB60)</f>
        <v>18</v>
      </c>
      <c r="AC59" s="27">
        <f>SUM(AC60:AC60)</f>
        <v>40</v>
      </c>
      <c r="AD59" s="27">
        <f>SUM(AD60:AD60)</f>
        <v>78</v>
      </c>
      <c r="AE59" s="27">
        <f>SUM(AE60:AE60)</f>
        <v>3</v>
      </c>
    </row>
    <row r="60" spans="1:31" ht="18.75">
      <c r="A60" s="47" t="s">
        <v>150</v>
      </c>
      <c r="B60" s="91" t="s">
        <v>96</v>
      </c>
      <c r="C60" s="91"/>
      <c r="D60" s="6" t="s">
        <v>50</v>
      </c>
      <c r="E60" s="5" t="s">
        <v>2</v>
      </c>
      <c r="F60" s="5" t="s">
        <v>55</v>
      </c>
      <c r="G60" s="32">
        <v>5</v>
      </c>
      <c r="H60" s="5">
        <f>SUM(N60:R60)</f>
        <v>34</v>
      </c>
      <c r="I60" s="21">
        <f>AVERAGE(U60)/25</f>
        <v>1.52</v>
      </c>
      <c r="J60" s="21">
        <f>SUM(P60:R60,X60:AA60)/25</f>
        <v>1.28</v>
      </c>
      <c r="K60" s="20">
        <f>AE60</f>
        <v>3</v>
      </c>
      <c r="L60" s="20"/>
      <c r="M60" s="5" t="s">
        <v>57</v>
      </c>
      <c r="N60" s="5">
        <v>20</v>
      </c>
      <c r="O60" s="5"/>
      <c r="P60" s="5">
        <v>14</v>
      </c>
      <c r="Q60" s="5"/>
      <c r="R60" s="5"/>
      <c r="S60" s="5"/>
      <c r="T60" s="5">
        <v>4</v>
      </c>
      <c r="U60" s="5">
        <f>SUM(N60:T60)</f>
        <v>38</v>
      </c>
      <c r="V60" s="5">
        <v>4</v>
      </c>
      <c r="W60" s="5"/>
      <c r="X60" s="5">
        <v>18</v>
      </c>
      <c r="Y60" s="5"/>
      <c r="Z60" s="5"/>
      <c r="AA60" s="5"/>
      <c r="AB60" s="5">
        <v>18</v>
      </c>
      <c r="AC60" s="5">
        <f>SUM(V60:AB60)</f>
        <v>40</v>
      </c>
      <c r="AD60" s="5">
        <f>SUM(U60,AC60)</f>
        <v>78</v>
      </c>
      <c r="AE60" s="20">
        <f>INT(AD60/25)</f>
        <v>3</v>
      </c>
    </row>
    <row r="61" spans="1:32" ht="15.75">
      <c r="A61" s="85" t="s">
        <v>95</v>
      </c>
      <c r="B61" s="86"/>
      <c r="C61" s="87"/>
      <c r="D61" s="26"/>
      <c r="E61" s="23"/>
      <c r="F61" s="23"/>
      <c r="G61" s="23"/>
      <c r="H61" s="26">
        <f>SUM(H62:H65)</f>
        <v>192</v>
      </c>
      <c r="I61" s="26">
        <f>SUM(I62:I65)</f>
        <v>8.96</v>
      </c>
      <c r="J61" s="26">
        <f aca="true" t="shared" si="30" ref="J61:AE61">SUM(J62:J65)</f>
        <v>11.920000000000002</v>
      </c>
      <c r="K61" s="26">
        <f t="shared" si="30"/>
        <v>23</v>
      </c>
      <c r="L61" s="26">
        <f t="shared" si="30"/>
        <v>0</v>
      </c>
      <c r="M61" s="26">
        <f t="shared" si="30"/>
        <v>23</v>
      </c>
      <c r="N61" s="26">
        <f t="shared" si="30"/>
        <v>80</v>
      </c>
      <c r="O61" s="26">
        <f t="shared" si="30"/>
        <v>0</v>
      </c>
      <c r="P61" s="26">
        <f t="shared" si="30"/>
        <v>48</v>
      </c>
      <c r="Q61" s="26">
        <f t="shared" si="30"/>
        <v>20</v>
      </c>
      <c r="R61" s="26">
        <f t="shared" si="30"/>
        <v>32</v>
      </c>
      <c r="S61" s="26">
        <f t="shared" si="30"/>
        <v>12</v>
      </c>
      <c r="T61" s="26">
        <f t="shared" si="30"/>
        <v>32</v>
      </c>
      <c r="U61" s="26">
        <f t="shared" si="30"/>
        <v>224</v>
      </c>
      <c r="V61" s="26">
        <f t="shared" si="30"/>
        <v>40</v>
      </c>
      <c r="W61" s="26">
        <f t="shared" si="30"/>
        <v>0</v>
      </c>
      <c r="X61" s="26">
        <f t="shared" si="30"/>
        <v>88</v>
      </c>
      <c r="Y61" s="26">
        <f t="shared" si="30"/>
        <v>48</v>
      </c>
      <c r="Z61" s="26">
        <f t="shared" si="30"/>
        <v>52</v>
      </c>
      <c r="AA61" s="26">
        <f t="shared" si="30"/>
        <v>0</v>
      </c>
      <c r="AB61" s="26">
        <f t="shared" si="30"/>
        <v>125</v>
      </c>
      <c r="AC61" s="26">
        <f t="shared" si="30"/>
        <v>353</v>
      </c>
      <c r="AD61" s="26">
        <f t="shared" si="30"/>
        <v>577</v>
      </c>
      <c r="AE61" s="26">
        <f t="shared" si="30"/>
        <v>23</v>
      </c>
      <c r="AF61" s="1"/>
    </row>
    <row r="62" spans="1:31" ht="24.75" customHeight="1">
      <c r="A62" s="44" t="s">
        <v>151</v>
      </c>
      <c r="B62" s="88" t="s">
        <v>97</v>
      </c>
      <c r="C62" s="89"/>
      <c r="D62" s="20" t="s">
        <v>49</v>
      </c>
      <c r="E62" s="20" t="s">
        <v>2</v>
      </c>
      <c r="F62" s="5" t="s">
        <v>55</v>
      </c>
      <c r="G62" s="5">
        <v>5</v>
      </c>
      <c r="H62" s="5">
        <f>SUM(N62:S62)</f>
        <v>44</v>
      </c>
      <c r="I62" s="21">
        <f>AVERAGE(U62)/25</f>
        <v>2.08</v>
      </c>
      <c r="J62" s="33">
        <f>SUM(P62:R62,X62:AA62)/25</f>
        <v>2.4</v>
      </c>
      <c r="K62" s="20">
        <f>AE62</f>
        <v>5</v>
      </c>
      <c r="L62" s="5"/>
      <c r="M62" s="20">
        <f>AE62</f>
        <v>5</v>
      </c>
      <c r="N62" s="5">
        <v>20</v>
      </c>
      <c r="O62" s="5"/>
      <c r="P62" s="5">
        <v>14</v>
      </c>
      <c r="Q62" s="5"/>
      <c r="R62" s="5">
        <v>10</v>
      </c>
      <c r="S62" s="5"/>
      <c r="T62" s="5">
        <v>8</v>
      </c>
      <c r="U62" s="5">
        <f>SUM(N62:T62)</f>
        <v>52</v>
      </c>
      <c r="V62" s="5">
        <v>10</v>
      </c>
      <c r="W62" s="5"/>
      <c r="X62" s="5">
        <v>24</v>
      </c>
      <c r="Y62" s="5"/>
      <c r="Z62" s="5">
        <v>12</v>
      </c>
      <c r="AA62" s="5"/>
      <c r="AB62" s="5">
        <v>27</v>
      </c>
      <c r="AC62" s="5">
        <f>SUM(V62:AB62)</f>
        <v>73</v>
      </c>
      <c r="AD62" s="5">
        <f>SUM(U62,AC62)</f>
        <v>125</v>
      </c>
      <c r="AE62" s="20">
        <f>INT(AD62/25)</f>
        <v>5</v>
      </c>
    </row>
    <row r="63" spans="1:31" ht="18.75">
      <c r="A63" s="44" t="s">
        <v>152</v>
      </c>
      <c r="B63" s="76" t="s">
        <v>98</v>
      </c>
      <c r="C63" s="77"/>
      <c r="D63" s="20" t="s">
        <v>49</v>
      </c>
      <c r="E63" s="20" t="s">
        <v>2</v>
      </c>
      <c r="F63" s="5" t="s">
        <v>55</v>
      </c>
      <c r="G63" s="5">
        <v>5</v>
      </c>
      <c r="H63" s="5">
        <f>SUM(N63:S63)</f>
        <v>46</v>
      </c>
      <c r="I63" s="21">
        <f>AVERAGE(U63)/25</f>
        <v>2.16</v>
      </c>
      <c r="J63" s="21">
        <f>SUM(P63:R63,V63:AA63)/25</f>
        <v>4.16</v>
      </c>
      <c r="K63" s="20">
        <f>AE63</f>
        <v>6</v>
      </c>
      <c r="L63" s="5"/>
      <c r="M63" s="20">
        <f>AE63</f>
        <v>6</v>
      </c>
      <c r="N63" s="5">
        <v>14</v>
      </c>
      <c r="O63" s="5"/>
      <c r="P63" s="5">
        <v>10</v>
      </c>
      <c r="Q63" s="5">
        <v>10</v>
      </c>
      <c r="R63" s="5">
        <v>12</v>
      </c>
      <c r="S63" s="5"/>
      <c r="T63" s="5">
        <v>8</v>
      </c>
      <c r="U63" s="5">
        <f>SUM(N63:T63)</f>
        <v>54</v>
      </c>
      <c r="V63" s="5">
        <v>10</v>
      </c>
      <c r="W63" s="5"/>
      <c r="X63" s="5">
        <v>22</v>
      </c>
      <c r="Y63" s="5">
        <v>20</v>
      </c>
      <c r="Z63" s="5">
        <v>20</v>
      </c>
      <c r="AA63" s="5"/>
      <c r="AB63" s="5">
        <v>26</v>
      </c>
      <c r="AC63" s="5">
        <f>SUM(V63:AB63)</f>
        <v>98</v>
      </c>
      <c r="AD63" s="5">
        <f>SUM(U63,AC63)</f>
        <v>152</v>
      </c>
      <c r="AE63" s="20">
        <f>INT(AD63/25)</f>
        <v>6</v>
      </c>
    </row>
    <row r="64" spans="1:31" ht="25.5" customHeight="1">
      <c r="A64" s="44" t="s">
        <v>153</v>
      </c>
      <c r="B64" s="75" t="s">
        <v>99</v>
      </c>
      <c r="C64" s="75"/>
      <c r="D64" s="20" t="s">
        <v>49</v>
      </c>
      <c r="E64" s="20" t="s">
        <v>2</v>
      </c>
      <c r="F64" s="5" t="s">
        <v>55</v>
      </c>
      <c r="G64" s="5">
        <v>5</v>
      </c>
      <c r="H64" s="5">
        <f>SUM(N64:S64)</f>
        <v>62</v>
      </c>
      <c r="I64" s="21">
        <f>AVERAGE(U64)/25</f>
        <v>2.8</v>
      </c>
      <c r="J64" s="21">
        <f>SUM(P64:R64,X64:AA64)/25</f>
        <v>2.4</v>
      </c>
      <c r="K64" s="20">
        <f>AE64</f>
        <v>6</v>
      </c>
      <c r="L64" s="5"/>
      <c r="M64" s="20">
        <f>AE64</f>
        <v>6</v>
      </c>
      <c r="N64" s="5">
        <v>30</v>
      </c>
      <c r="O64" s="5"/>
      <c r="P64" s="5">
        <v>10</v>
      </c>
      <c r="Q64" s="5" t="s">
        <v>57</v>
      </c>
      <c r="R64" s="5">
        <v>10</v>
      </c>
      <c r="S64" s="5">
        <v>12</v>
      </c>
      <c r="T64" s="5">
        <v>8</v>
      </c>
      <c r="U64" s="5">
        <f>SUM(N64:T64)</f>
        <v>70</v>
      </c>
      <c r="V64" s="5">
        <v>10</v>
      </c>
      <c r="W64" s="5"/>
      <c r="X64" s="5">
        <v>20</v>
      </c>
      <c r="Y64" s="5"/>
      <c r="Z64" s="5">
        <v>20</v>
      </c>
      <c r="AA64" s="5"/>
      <c r="AB64" s="5">
        <v>30</v>
      </c>
      <c r="AC64" s="5">
        <f>SUM(V64:AB64)</f>
        <v>80</v>
      </c>
      <c r="AD64" s="5">
        <f>SUM(U64,AC64)</f>
        <v>150</v>
      </c>
      <c r="AE64" s="20">
        <f>INT(AD64/25)</f>
        <v>6</v>
      </c>
    </row>
    <row r="65" spans="1:31" ht="18.75">
      <c r="A65" s="44" t="s">
        <v>154</v>
      </c>
      <c r="B65" s="76" t="s">
        <v>100</v>
      </c>
      <c r="C65" s="77"/>
      <c r="D65" s="20" t="s">
        <v>49</v>
      </c>
      <c r="E65" s="20" t="s">
        <v>2</v>
      </c>
      <c r="F65" s="5" t="s">
        <v>55</v>
      </c>
      <c r="G65" s="5">
        <v>5</v>
      </c>
      <c r="H65" s="5">
        <f>SUM(N65:S65)</f>
        <v>40</v>
      </c>
      <c r="I65" s="21">
        <f>AVERAGE(U65)/25</f>
        <v>1.92</v>
      </c>
      <c r="J65" s="21">
        <f>SUM(P65:R65,X65:AA65)/25</f>
        <v>2.96</v>
      </c>
      <c r="K65" s="20">
        <f>AE65</f>
        <v>6</v>
      </c>
      <c r="L65" s="5"/>
      <c r="M65" s="20">
        <f>AE65</f>
        <v>6</v>
      </c>
      <c r="N65" s="5">
        <v>16</v>
      </c>
      <c r="O65" s="5"/>
      <c r="P65" s="5">
        <v>14</v>
      </c>
      <c r="Q65" s="5">
        <v>10</v>
      </c>
      <c r="R65" s="5" t="s">
        <v>57</v>
      </c>
      <c r="S65" s="5"/>
      <c r="T65" s="5">
        <v>8</v>
      </c>
      <c r="U65" s="5">
        <f>SUM(N65:T65)</f>
        <v>48</v>
      </c>
      <c r="V65" s="5">
        <v>10</v>
      </c>
      <c r="W65" s="5"/>
      <c r="X65" s="5">
        <v>22</v>
      </c>
      <c r="Y65" s="5">
        <v>28</v>
      </c>
      <c r="Z65" s="5"/>
      <c r="AA65" s="5"/>
      <c r="AB65" s="5">
        <v>42</v>
      </c>
      <c r="AC65" s="5">
        <f>SUM(V65:AB65)</f>
        <v>102</v>
      </c>
      <c r="AD65" s="5">
        <f>SUM(U65,AC65)</f>
        <v>150</v>
      </c>
      <c r="AE65" s="20">
        <f>INT(AD65/25)</f>
        <v>6</v>
      </c>
    </row>
    <row r="66" spans="1:31" ht="15.75" hidden="1">
      <c r="A66" s="44" t="s">
        <v>155</v>
      </c>
      <c r="B66" s="78" t="s">
        <v>75</v>
      </c>
      <c r="C66" s="78"/>
      <c r="D66" s="26" t="s">
        <v>49</v>
      </c>
      <c r="E66" s="26" t="s">
        <v>53</v>
      </c>
      <c r="F66" s="23" t="s">
        <v>55</v>
      </c>
      <c r="G66" s="23">
        <v>5</v>
      </c>
      <c r="H66" s="23"/>
      <c r="I66" s="45">
        <f>AVERAGE(U66)/30</f>
        <v>4.133333333333334</v>
      </c>
      <c r="J66" s="45">
        <f>SUM(P66:S66,V66:AA66)/30</f>
        <v>4</v>
      </c>
      <c r="K66" s="26">
        <f>AE66</f>
        <v>4</v>
      </c>
      <c r="L66" s="23"/>
      <c r="M66" s="23">
        <f>AE66</f>
        <v>4</v>
      </c>
      <c r="N66" s="23"/>
      <c r="O66" s="23"/>
      <c r="P66" s="23"/>
      <c r="Q66" s="23"/>
      <c r="R66" s="23"/>
      <c r="S66" s="23">
        <v>120</v>
      </c>
      <c r="T66" s="23">
        <v>4</v>
      </c>
      <c r="U66" s="23">
        <f>SUM(N66:T66)</f>
        <v>124</v>
      </c>
      <c r="V66" s="23"/>
      <c r="W66" s="23"/>
      <c r="X66" s="23">
        <v>0</v>
      </c>
      <c r="Y66" s="23"/>
      <c r="Z66" s="23"/>
      <c r="AA66" s="23"/>
      <c r="AB66" s="23">
        <v>6</v>
      </c>
      <c r="AC66" s="23">
        <f>SUM(V66:AB66)</f>
        <v>6</v>
      </c>
      <c r="AD66" s="23">
        <f>SUM(U66,AC66)</f>
        <v>130</v>
      </c>
      <c r="AE66" s="23">
        <f>INT(AD66/30)</f>
        <v>4</v>
      </c>
    </row>
    <row r="67" spans="1:31" ht="15.75" hidden="1">
      <c r="A67" s="80" t="s">
        <v>33</v>
      </c>
      <c r="B67" s="80"/>
      <c r="C67" s="80"/>
      <c r="D67" s="80"/>
      <c r="E67" s="80"/>
      <c r="F67" s="80"/>
      <c r="G67" s="80"/>
      <c r="H67" s="37">
        <f>H59+H61+H66</f>
        <v>226</v>
      </c>
      <c r="I67" s="37">
        <f aca="true" t="shared" si="31" ref="I67:AE67">I59+I61+I66</f>
        <v>14.613333333333333</v>
      </c>
      <c r="J67" s="37">
        <f t="shared" si="31"/>
        <v>17.200000000000003</v>
      </c>
      <c r="K67" s="37">
        <f t="shared" si="31"/>
        <v>30</v>
      </c>
      <c r="L67" s="37">
        <f t="shared" si="31"/>
        <v>0</v>
      </c>
      <c r="M67" s="37">
        <f t="shared" si="31"/>
        <v>27</v>
      </c>
      <c r="N67" s="37">
        <f t="shared" si="31"/>
        <v>100</v>
      </c>
      <c r="O67" s="37">
        <f t="shared" si="31"/>
        <v>0</v>
      </c>
      <c r="P67" s="37">
        <f t="shared" si="31"/>
        <v>62</v>
      </c>
      <c r="Q67" s="37">
        <f t="shared" si="31"/>
        <v>20</v>
      </c>
      <c r="R67" s="37">
        <f t="shared" si="31"/>
        <v>32</v>
      </c>
      <c r="S67" s="37">
        <f t="shared" si="31"/>
        <v>132</v>
      </c>
      <c r="T67" s="37">
        <f t="shared" si="31"/>
        <v>40</v>
      </c>
      <c r="U67" s="37">
        <f t="shared" si="31"/>
        <v>386</v>
      </c>
      <c r="V67" s="37">
        <f t="shared" si="31"/>
        <v>44</v>
      </c>
      <c r="W67" s="37">
        <f t="shared" si="31"/>
        <v>0</v>
      </c>
      <c r="X67" s="37">
        <f t="shared" si="31"/>
        <v>106</v>
      </c>
      <c r="Y67" s="37">
        <f t="shared" si="31"/>
        <v>48</v>
      </c>
      <c r="Z67" s="37">
        <f t="shared" si="31"/>
        <v>52</v>
      </c>
      <c r="AA67" s="37">
        <f t="shared" si="31"/>
        <v>0</v>
      </c>
      <c r="AB67" s="37">
        <f t="shared" si="31"/>
        <v>149</v>
      </c>
      <c r="AC67" s="37">
        <f t="shared" si="31"/>
        <v>399</v>
      </c>
      <c r="AD67" s="37">
        <f t="shared" si="31"/>
        <v>785</v>
      </c>
      <c r="AE67" s="37">
        <f t="shared" si="31"/>
        <v>30</v>
      </c>
    </row>
    <row r="68" spans="1:31" ht="20.25">
      <c r="A68" s="82" t="s">
        <v>46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</row>
    <row r="69" spans="1:31" ht="15.75" hidden="1">
      <c r="A69" s="83" t="s">
        <v>48</v>
      </c>
      <c r="B69" s="83"/>
      <c r="C69" s="83"/>
      <c r="D69" s="31"/>
      <c r="E69" s="27"/>
      <c r="F69" s="27"/>
      <c r="G69" s="27"/>
      <c r="H69" s="27">
        <f>SUM(H70:H71)</f>
        <v>48</v>
      </c>
      <c r="I69" s="27">
        <f aca="true" t="shared" si="32" ref="I69:AA69">SUM(I70:I71)</f>
        <v>2.24</v>
      </c>
      <c r="J69" s="27">
        <f t="shared" si="32"/>
        <v>2.36</v>
      </c>
      <c r="K69" s="27">
        <f t="shared" si="32"/>
        <v>4</v>
      </c>
      <c r="L69" s="27">
        <f t="shared" si="32"/>
        <v>0</v>
      </c>
      <c r="M69" s="27">
        <f t="shared" si="32"/>
        <v>6</v>
      </c>
      <c r="N69" s="27">
        <f t="shared" si="32"/>
        <v>20</v>
      </c>
      <c r="O69" s="27">
        <f t="shared" si="32"/>
        <v>0</v>
      </c>
      <c r="P69" s="27">
        <f t="shared" si="32"/>
        <v>10</v>
      </c>
      <c r="Q69" s="27">
        <f t="shared" si="32"/>
        <v>8</v>
      </c>
      <c r="R69" s="27">
        <f t="shared" si="32"/>
        <v>0</v>
      </c>
      <c r="S69" s="27">
        <f t="shared" si="32"/>
        <v>10</v>
      </c>
      <c r="T69" s="27">
        <f t="shared" si="32"/>
        <v>8</v>
      </c>
      <c r="U69" s="27">
        <f t="shared" si="32"/>
        <v>56</v>
      </c>
      <c r="V69" s="27">
        <f t="shared" si="32"/>
        <v>10</v>
      </c>
      <c r="W69" s="27">
        <f t="shared" si="32"/>
        <v>0</v>
      </c>
      <c r="X69" s="27">
        <f t="shared" si="32"/>
        <v>15</v>
      </c>
      <c r="Y69" s="27">
        <f t="shared" si="32"/>
        <v>16</v>
      </c>
      <c r="Z69" s="27">
        <f t="shared" si="32"/>
        <v>0</v>
      </c>
      <c r="AA69" s="27">
        <f t="shared" si="32"/>
        <v>0</v>
      </c>
      <c r="AB69" s="27">
        <f>SUM(AB70:AB71)</f>
        <v>26</v>
      </c>
      <c r="AC69" s="27">
        <f>SUM(AC70:AC71)</f>
        <v>67</v>
      </c>
      <c r="AD69" s="27">
        <f>SUM(AD70:AD71)</f>
        <v>123</v>
      </c>
      <c r="AE69" s="27">
        <f>SUM(AE70:AE71)</f>
        <v>4</v>
      </c>
    </row>
    <row r="70" spans="1:31" ht="18.75">
      <c r="A70" s="47" t="s">
        <v>156</v>
      </c>
      <c r="B70" s="84" t="s">
        <v>101</v>
      </c>
      <c r="C70" s="84"/>
      <c r="D70" s="20" t="s">
        <v>50</v>
      </c>
      <c r="E70" s="5" t="s">
        <v>53</v>
      </c>
      <c r="F70" s="5" t="s">
        <v>55</v>
      </c>
      <c r="G70" s="5">
        <v>6</v>
      </c>
      <c r="H70" s="5">
        <f>SUM(N70:S70)</f>
        <v>18</v>
      </c>
      <c r="I70" s="21">
        <f>AVERAGE(U70)/25</f>
        <v>0.88</v>
      </c>
      <c r="J70" s="21">
        <f>SUM(P70:R70,V70:AA70)/25</f>
        <v>1.2</v>
      </c>
      <c r="K70" s="20">
        <f>AE70</f>
        <v>2</v>
      </c>
      <c r="L70" s="5"/>
      <c r="M70" s="5">
        <v>3</v>
      </c>
      <c r="N70" s="5">
        <v>10</v>
      </c>
      <c r="O70" s="5"/>
      <c r="P70" s="5"/>
      <c r="Q70" s="5">
        <v>8</v>
      </c>
      <c r="R70" s="5" t="s">
        <v>57</v>
      </c>
      <c r="S70" s="5"/>
      <c r="T70" s="5">
        <v>4</v>
      </c>
      <c r="U70" s="5">
        <f>SUM(N70:T70)</f>
        <v>22</v>
      </c>
      <c r="V70" s="5">
        <v>6</v>
      </c>
      <c r="W70" s="5"/>
      <c r="X70" s="5"/>
      <c r="Y70" s="5">
        <v>16</v>
      </c>
      <c r="Z70" s="5" t="s">
        <v>57</v>
      </c>
      <c r="AA70" s="5"/>
      <c r="AB70" s="5">
        <v>16</v>
      </c>
      <c r="AC70" s="5">
        <f>SUM(V70:AB70)</f>
        <v>38</v>
      </c>
      <c r="AD70" s="5">
        <f>SUM(U70,AC70)</f>
        <v>60</v>
      </c>
      <c r="AE70" s="20">
        <f>INT(AD70/25)</f>
        <v>2</v>
      </c>
    </row>
    <row r="71" spans="1:31" ht="18" customHeight="1">
      <c r="A71" s="47" t="s">
        <v>157</v>
      </c>
      <c r="B71" s="75" t="s">
        <v>94</v>
      </c>
      <c r="C71" s="75"/>
      <c r="D71" s="20" t="s">
        <v>50</v>
      </c>
      <c r="E71" s="5" t="s">
        <v>53</v>
      </c>
      <c r="F71" s="5" t="s">
        <v>55</v>
      </c>
      <c r="G71" s="5">
        <v>6</v>
      </c>
      <c r="H71" s="5">
        <f>SUM(N71:S71)</f>
        <v>30</v>
      </c>
      <c r="I71" s="21">
        <f>AVERAGE(U71)/25</f>
        <v>1.36</v>
      </c>
      <c r="J71" s="21">
        <f>SUM(P71:R71,V71:AA71)/25</f>
        <v>1.16</v>
      </c>
      <c r="K71" s="20">
        <f>AE71</f>
        <v>2</v>
      </c>
      <c r="L71" s="5"/>
      <c r="M71" s="5">
        <v>3</v>
      </c>
      <c r="N71" s="5">
        <v>10</v>
      </c>
      <c r="O71" s="5"/>
      <c r="P71" s="5">
        <v>10</v>
      </c>
      <c r="Q71" s="5"/>
      <c r="R71" s="5"/>
      <c r="S71" s="5">
        <v>10</v>
      </c>
      <c r="T71" s="5">
        <v>4</v>
      </c>
      <c r="U71" s="5">
        <f>SUM(N71:T71)</f>
        <v>34</v>
      </c>
      <c r="V71" s="5">
        <v>4</v>
      </c>
      <c r="W71" s="5"/>
      <c r="X71" s="5">
        <v>15</v>
      </c>
      <c r="Y71" s="5"/>
      <c r="Z71" s="5"/>
      <c r="AA71" s="5"/>
      <c r="AB71" s="5">
        <v>10</v>
      </c>
      <c r="AC71" s="5">
        <f>SUM(V71:AB71)</f>
        <v>29</v>
      </c>
      <c r="AD71" s="5">
        <f>SUM(U71,AC71)</f>
        <v>63</v>
      </c>
      <c r="AE71" s="20">
        <f>INT(AD71/25)</f>
        <v>2</v>
      </c>
    </row>
    <row r="72" spans="1:32" ht="15.75">
      <c r="A72" s="85" t="s">
        <v>95</v>
      </c>
      <c r="B72" s="86"/>
      <c r="C72" s="87"/>
      <c r="D72" s="26"/>
      <c r="E72" s="23"/>
      <c r="F72" s="23"/>
      <c r="G72" s="23"/>
      <c r="H72" s="26">
        <f>SUM(H73:H76)</f>
        <v>166</v>
      </c>
      <c r="I72" s="26">
        <f aca="true" t="shared" si="33" ref="I72:AE72">SUM(I73:I76)</f>
        <v>7.6000000000000005</v>
      </c>
      <c r="J72" s="26">
        <f t="shared" si="33"/>
        <v>8.719999999999999</v>
      </c>
      <c r="K72" s="26">
        <f t="shared" si="33"/>
        <v>14</v>
      </c>
      <c r="L72" s="26">
        <f t="shared" si="33"/>
        <v>0</v>
      </c>
      <c r="M72" s="26">
        <f t="shared" si="33"/>
        <v>14</v>
      </c>
      <c r="N72" s="26">
        <f t="shared" si="33"/>
        <v>68</v>
      </c>
      <c r="O72" s="26">
        <f t="shared" si="33"/>
        <v>0</v>
      </c>
      <c r="P72" s="26">
        <f t="shared" si="33"/>
        <v>50</v>
      </c>
      <c r="Q72" s="26">
        <f t="shared" si="33"/>
        <v>10</v>
      </c>
      <c r="R72" s="26">
        <f t="shared" si="33"/>
        <v>30</v>
      </c>
      <c r="S72" s="26">
        <f t="shared" si="33"/>
        <v>8</v>
      </c>
      <c r="T72" s="26">
        <f t="shared" si="33"/>
        <v>24</v>
      </c>
      <c r="U72" s="26">
        <f t="shared" si="33"/>
        <v>190</v>
      </c>
      <c r="V72" s="26">
        <f t="shared" si="33"/>
        <v>40</v>
      </c>
      <c r="W72" s="26">
        <f t="shared" si="33"/>
        <v>0</v>
      </c>
      <c r="X72" s="26">
        <f t="shared" si="33"/>
        <v>52</v>
      </c>
      <c r="Y72" s="26">
        <f t="shared" si="33"/>
        <v>16</v>
      </c>
      <c r="Z72" s="26">
        <f t="shared" si="33"/>
        <v>30</v>
      </c>
      <c r="AA72" s="26">
        <f t="shared" si="33"/>
        <v>0</v>
      </c>
      <c r="AB72" s="26">
        <f t="shared" si="33"/>
        <v>66</v>
      </c>
      <c r="AC72" s="26">
        <f t="shared" si="33"/>
        <v>204</v>
      </c>
      <c r="AD72" s="26">
        <f t="shared" si="33"/>
        <v>394</v>
      </c>
      <c r="AE72" s="26">
        <f t="shared" si="33"/>
        <v>14</v>
      </c>
      <c r="AF72" s="2"/>
    </row>
    <row r="73" spans="1:31" ht="18.75">
      <c r="A73" s="44" t="s">
        <v>158</v>
      </c>
      <c r="B73" s="76" t="s">
        <v>102</v>
      </c>
      <c r="C73" s="77"/>
      <c r="D73" s="20" t="s">
        <v>49</v>
      </c>
      <c r="E73" s="20" t="s">
        <v>2</v>
      </c>
      <c r="F73" s="5" t="s">
        <v>55</v>
      </c>
      <c r="G73" s="5">
        <v>6</v>
      </c>
      <c r="H73" s="5">
        <f>SUM(N73:S73)</f>
        <v>60</v>
      </c>
      <c r="I73" s="21">
        <f>AVERAGE(U73)/25</f>
        <v>2.72</v>
      </c>
      <c r="J73" s="21">
        <f>SUM(P73:R73,V73:AA73)/25</f>
        <v>2.96</v>
      </c>
      <c r="K73" s="20">
        <f>AE73</f>
        <v>5</v>
      </c>
      <c r="L73" s="5"/>
      <c r="M73" s="20">
        <f>AE73</f>
        <v>5</v>
      </c>
      <c r="N73" s="5">
        <v>22</v>
      </c>
      <c r="O73" s="5"/>
      <c r="P73" s="5">
        <v>20</v>
      </c>
      <c r="Q73" s="5">
        <v>10</v>
      </c>
      <c r="R73" s="5"/>
      <c r="S73" s="5">
        <v>8</v>
      </c>
      <c r="T73" s="5">
        <v>8</v>
      </c>
      <c r="U73" s="5">
        <f>SUM(N73:T73)</f>
        <v>68</v>
      </c>
      <c r="V73" s="5">
        <v>10</v>
      </c>
      <c r="W73" s="5"/>
      <c r="X73" s="5">
        <v>18</v>
      </c>
      <c r="Y73" s="5">
        <v>16</v>
      </c>
      <c r="Z73" s="5"/>
      <c r="AA73" s="5"/>
      <c r="AB73" s="5">
        <v>14</v>
      </c>
      <c r="AC73" s="5">
        <f>SUM(V73:AB73)</f>
        <v>58</v>
      </c>
      <c r="AD73" s="5">
        <f>SUM(U73,AC73)</f>
        <v>126</v>
      </c>
      <c r="AE73" s="20">
        <f>INT(AD73/25)</f>
        <v>5</v>
      </c>
    </row>
    <row r="74" spans="1:31" ht="18.75">
      <c r="A74" s="44" t="s">
        <v>159</v>
      </c>
      <c r="B74" s="75" t="s">
        <v>103</v>
      </c>
      <c r="C74" s="75"/>
      <c r="D74" s="6" t="s">
        <v>49</v>
      </c>
      <c r="E74" s="5" t="s">
        <v>2</v>
      </c>
      <c r="F74" s="5" t="s">
        <v>55</v>
      </c>
      <c r="G74" s="5">
        <v>6</v>
      </c>
      <c r="H74" s="5">
        <f>SUM(N74:S74)</f>
        <v>30</v>
      </c>
      <c r="I74" s="21">
        <f>AVERAGE(U74)/25</f>
        <v>1.52</v>
      </c>
      <c r="J74" s="21">
        <f>SUM(P74:R74,X74:AA74)/25</f>
        <v>2.56</v>
      </c>
      <c r="K74" s="20">
        <f>AE74</f>
        <v>3</v>
      </c>
      <c r="L74" s="20"/>
      <c r="M74" s="20">
        <f>AE74</f>
        <v>3</v>
      </c>
      <c r="N74" s="5"/>
      <c r="O74" s="5"/>
      <c r="P74" s="5">
        <v>14</v>
      </c>
      <c r="Q74" s="5"/>
      <c r="R74" s="5">
        <v>16</v>
      </c>
      <c r="S74" s="5"/>
      <c r="T74" s="5">
        <v>8</v>
      </c>
      <c r="U74" s="5">
        <f>SUM(N74:T74)</f>
        <v>38</v>
      </c>
      <c r="V74" s="5">
        <v>10</v>
      </c>
      <c r="W74" s="5"/>
      <c r="X74" s="5">
        <v>20</v>
      </c>
      <c r="Y74" s="5"/>
      <c r="Z74" s="5">
        <v>14</v>
      </c>
      <c r="AA74" s="5"/>
      <c r="AB74" s="5">
        <v>16</v>
      </c>
      <c r="AC74" s="5">
        <f>SUM(V74:AB74)</f>
        <v>60</v>
      </c>
      <c r="AD74" s="5">
        <f>SUM(U74,AC74)</f>
        <v>98</v>
      </c>
      <c r="AE74" s="20">
        <f>INT(AD74/25)</f>
        <v>3</v>
      </c>
    </row>
    <row r="75" spans="1:31" ht="18.75">
      <c r="A75" s="44" t="s">
        <v>160</v>
      </c>
      <c r="B75" s="76" t="s">
        <v>111</v>
      </c>
      <c r="C75" s="77"/>
      <c r="D75" s="20" t="s">
        <v>49</v>
      </c>
      <c r="E75" s="20" t="s">
        <v>53</v>
      </c>
      <c r="F75" s="5" t="s">
        <v>55</v>
      </c>
      <c r="G75" s="5">
        <v>6</v>
      </c>
      <c r="H75" s="5">
        <f>SUM(N75:S75)</f>
        <v>30</v>
      </c>
      <c r="I75" s="21">
        <f>AVERAGE(U75)/25</f>
        <v>1.36</v>
      </c>
      <c r="J75" s="21">
        <f>SUM(P75:R75,V75:AA75)/25</f>
        <v>1.6</v>
      </c>
      <c r="K75" s="20">
        <f>AE75</f>
        <v>3</v>
      </c>
      <c r="L75" s="5"/>
      <c r="M75" s="20">
        <f>AE75</f>
        <v>3</v>
      </c>
      <c r="N75" s="5">
        <v>16</v>
      </c>
      <c r="O75" s="5"/>
      <c r="P75" s="5"/>
      <c r="Q75" s="5"/>
      <c r="R75" s="5">
        <v>14</v>
      </c>
      <c r="S75" s="5"/>
      <c r="T75" s="5">
        <v>4</v>
      </c>
      <c r="U75" s="5">
        <f>SUM(N75:T75)</f>
        <v>34</v>
      </c>
      <c r="V75" s="5">
        <v>10</v>
      </c>
      <c r="W75" s="5"/>
      <c r="X75" s="5"/>
      <c r="Y75" s="5"/>
      <c r="Z75" s="5">
        <v>16</v>
      </c>
      <c r="AA75" s="5"/>
      <c r="AB75" s="5">
        <v>20</v>
      </c>
      <c r="AC75" s="5">
        <f>SUM(V75:AB75)</f>
        <v>46</v>
      </c>
      <c r="AD75" s="5">
        <f>SUM(U75,AC75)</f>
        <v>80</v>
      </c>
      <c r="AE75" s="20">
        <f>INT(AD75/25)</f>
        <v>3</v>
      </c>
    </row>
    <row r="76" spans="1:31" ht="18.75">
      <c r="A76" s="44" t="s">
        <v>161</v>
      </c>
      <c r="B76" s="76" t="s">
        <v>104</v>
      </c>
      <c r="C76" s="77"/>
      <c r="D76" s="20" t="s">
        <v>49</v>
      </c>
      <c r="E76" s="20" t="s">
        <v>53</v>
      </c>
      <c r="F76" s="5" t="s">
        <v>55</v>
      </c>
      <c r="G76" s="5">
        <v>6</v>
      </c>
      <c r="H76" s="5">
        <f>SUM(N76:S76)</f>
        <v>46</v>
      </c>
      <c r="I76" s="21">
        <f>AVERAGE(U76)/25</f>
        <v>2</v>
      </c>
      <c r="J76" s="21">
        <f>SUM(P76:R76,V76:AA76)/25</f>
        <v>1.6</v>
      </c>
      <c r="K76" s="20">
        <f>AE76</f>
        <v>3</v>
      </c>
      <c r="L76" s="5"/>
      <c r="M76" s="20">
        <f>AE76</f>
        <v>3</v>
      </c>
      <c r="N76" s="5">
        <v>30</v>
      </c>
      <c r="O76" s="5"/>
      <c r="P76" s="5">
        <v>16</v>
      </c>
      <c r="Q76" s="5"/>
      <c r="R76" s="5"/>
      <c r="S76" s="5"/>
      <c r="T76" s="5">
        <v>4</v>
      </c>
      <c r="U76" s="5">
        <f>SUM(N76:T76)</f>
        <v>50</v>
      </c>
      <c r="V76" s="5">
        <v>10</v>
      </c>
      <c r="W76" s="5"/>
      <c r="X76" s="5">
        <v>14</v>
      </c>
      <c r="Y76" s="5"/>
      <c r="Z76" s="5"/>
      <c r="AA76" s="5"/>
      <c r="AB76" s="5">
        <v>16</v>
      </c>
      <c r="AC76" s="5">
        <f>SUM(V76:AB76)</f>
        <v>40</v>
      </c>
      <c r="AD76" s="5">
        <f>SUM(U76,AC76)</f>
        <v>90</v>
      </c>
      <c r="AE76" s="20">
        <f>INT(AD76/25)</f>
        <v>3</v>
      </c>
    </row>
    <row r="77" spans="1:31" ht="15.75">
      <c r="A77" s="44" t="s">
        <v>162</v>
      </c>
      <c r="B77" s="78" t="s">
        <v>75</v>
      </c>
      <c r="C77" s="78"/>
      <c r="D77" s="26" t="s">
        <v>49</v>
      </c>
      <c r="E77" s="26" t="s">
        <v>53</v>
      </c>
      <c r="F77" s="23" t="s">
        <v>55</v>
      </c>
      <c r="G77" s="23">
        <v>6</v>
      </c>
      <c r="H77" s="23"/>
      <c r="I77" s="45">
        <f>AVERAGE(U77)/30</f>
        <v>4.133333333333334</v>
      </c>
      <c r="J77" s="45">
        <f>SUM(P77:S77,V77:AA77)/30</f>
        <v>4</v>
      </c>
      <c r="K77" s="26">
        <f>AE77</f>
        <v>4</v>
      </c>
      <c r="L77" s="23"/>
      <c r="M77" s="23">
        <f>AE77</f>
        <v>4</v>
      </c>
      <c r="N77" s="23"/>
      <c r="O77" s="23"/>
      <c r="P77" s="23"/>
      <c r="Q77" s="23"/>
      <c r="R77" s="23"/>
      <c r="S77" s="23">
        <v>120</v>
      </c>
      <c r="T77" s="23">
        <v>4</v>
      </c>
      <c r="U77" s="23">
        <f>SUM(N77:T77)</f>
        <v>124</v>
      </c>
      <c r="V77" s="23"/>
      <c r="W77" s="23"/>
      <c r="X77" s="23">
        <v>0</v>
      </c>
      <c r="Y77" s="23"/>
      <c r="Z77" s="23"/>
      <c r="AA77" s="23"/>
      <c r="AB77" s="23">
        <v>6</v>
      </c>
      <c r="AC77" s="23">
        <f>SUM(V77:AB77)</f>
        <v>6</v>
      </c>
      <c r="AD77" s="23">
        <f>SUM(U77,AC77)</f>
        <v>130</v>
      </c>
      <c r="AE77" s="23">
        <f>INT(AD77/30)</f>
        <v>4</v>
      </c>
    </row>
    <row r="94" ht="12.75">
      <c r="G94" s="68"/>
    </row>
  </sheetData>
  <sheetProtection/>
  <mergeCells count="79">
    <mergeCell ref="B77:C77"/>
    <mergeCell ref="B71:C71"/>
    <mergeCell ref="A72:C72"/>
    <mergeCell ref="B73:C73"/>
    <mergeCell ref="B74:C74"/>
    <mergeCell ref="B75:C75"/>
    <mergeCell ref="B76:C76"/>
    <mergeCell ref="B65:C65"/>
    <mergeCell ref="B66:C66"/>
    <mergeCell ref="A67:G67"/>
    <mergeCell ref="A68:AE68"/>
    <mergeCell ref="A69:C69"/>
    <mergeCell ref="B70:C70"/>
    <mergeCell ref="A59:C59"/>
    <mergeCell ref="B60:C60"/>
    <mergeCell ref="A61:C61"/>
    <mergeCell ref="B62:C62"/>
    <mergeCell ref="B63:C63"/>
    <mergeCell ref="B64:C64"/>
    <mergeCell ref="B53:C53"/>
    <mergeCell ref="B54:C54"/>
    <mergeCell ref="B55:C55"/>
    <mergeCell ref="B56:C56"/>
    <mergeCell ref="A57:G57"/>
    <mergeCell ref="A58:AE58"/>
    <mergeCell ref="A47:AE47"/>
    <mergeCell ref="A48:C48"/>
    <mergeCell ref="B49:C49"/>
    <mergeCell ref="B50:C50"/>
    <mergeCell ref="B51:C51"/>
    <mergeCell ref="A52:C52"/>
    <mergeCell ref="B45:C45"/>
    <mergeCell ref="A46:G46"/>
    <mergeCell ref="B39:C39"/>
    <mergeCell ref="B40:C40"/>
    <mergeCell ref="B41:C41"/>
    <mergeCell ref="B42:C42"/>
    <mergeCell ref="B43:C43"/>
    <mergeCell ref="B44:C44"/>
    <mergeCell ref="B33:C33"/>
    <mergeCell ref="B34:C34"/>
    <mergeCell ref="A35:G35"/>
    <mergeCell ref="A36:AE36"/>
    <mergeCell ref="A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A23:G23"/>
    <mergeCell ref="A24:AE24"/>
    <mergeCell ref="A25:C25"/>
    <mergeCell ref="B26:C26"/>
    <mergeCell ref="B15:C15"/>
    <mergeCell ref="B16:C16"/>
    <mergeCell ref="B17:C17"/>
    <mergeCell ref="B18:C18"/>
    <mergeCell ref="B19:C19"/>
    <mergeCell ref="B20:C20"/>
    <mergeCell ref="V11:AB11"/>
    <mergeCell ref="AC11:AC12"/>
    <mergeCell ref="AD11:AD12"/>
    <mergeCell ref="AE11:AE12"/>
    <mergeCell ref="A13:AE13"/>
    <mergeCell ref="A14:C14"/>
    <mergeCell ref="A1:AE1"/>
    <mergeCell ref="A9:A12"/>
    <mergeCell ref="B9:C12"/>
    <mergeCell ref="D9:G11"/>
    <mergeCell ref="H9:H12"/>
    <mergeCell ref="I9:M11"/>
    <mergeCell ref="N9:AC10"/>
    <mergeCell ref="AD9:AE10"/>
    <mergeCell ref="N11:T11"/>
    <mergeCell ref="U11:U12"/>
  </mergeCells>
  <printOptions/>
  <pageMargins left="0.25" right="0.25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6"/>
  <sheetViews>
    <sheetView tabSelected="1" zoomScale="120" zoomScaleNormal="120" zoomScalePageLayoutView="0" workbookViewId="0" topLeftCell="D1">
      <selection activeCell="D60" sqref="D60"/>
    </sheetView>
  </sheetViews>
  <sheetFormatPr defaultColWidth="9.140625" defaultRowHeight="12.75"/>
  <cols>
    <col min="1" max="1" width="23.8515625" style="314" hidden="1" customWidth="1"/>
    <col min="2" max="2" width="21.57421875" style="315" hidden="1" customWidth="1"/>
    <col min="3" max="3" width="23.421875" style="315" hidden="1" customWidth="1"/>
    <col min="4" max="4" width="46.421875" style="315" customWidth="1"/>
    <col min="5" max="5" width="9.8515625" style="315" hidden="1" customWidth="1"/>
    <col min="6" max="6" width="7.7109375" style="315" hidden="1" customWidth="1"/>
    <col min="7" max="7" width="7.00390625" style="315" hidden="1" customWidth="1"/>
    <col min="8" max="8" width="10.00390625" style="315" hidden="1" customWidth="1"/>
    <col min="9" max="9" width="10.57421875" style="315" hidden="1" customWidth="1"/>
    <col min="10" max="10" width="8.8515625" style="315" hidden="1" customWidth="1"/>
    <col min="11" max="11" width="9.140625" style="315" hidden="1" customWidth="1"/>
    <col min="12" max="13" width="8.140625" style="315" hidden="1" customWidth="1"/>
    <col min="14" max="14" width="8.57421875" style="315" hidden="1" customWidth="1"/>
    <col min="15" max="15" width="7.8515625" style="315" hidden="1" customWidth="1"/>
    <col min="16" max="16" width="7.7109375" style="315" hidden="1" customWidth="1"/>
    <col min="17" max="17" width="7.8515625" style="315" hidden="1" customWidth="1"/>
    <col min="18" max="18" width="8.57421875" style="315" hidden="1" customWidth="1"/>
    <col min="19" max="20" width="8.140625" style="315" hidden="1" customWidth="1"/>
    <col min="21" max="21" width="8.57421875" style="315" hidden="1" customWidth="1"/>
    <col min="22" max="22" width="10.421875" style="315" hidden="1" customWidth="1"/>
    <col min="23" max="23" width="9.28125" style="315" hidden="1" customWidth="1"/>
    <col min="24" max="24" width="8.7109375" style="315" hidden="1" customWidth="1"/>
    <col min="25" max="25" width="9.421875" style="315" hidden="1" customWidth="1"/>
    <col min="26" max="26" width="8.7109375" style="315" hidden="1" customWidth="1"/>
    <col min="27" max="27" width="8.8515625" style="315" hidden="1" customWidth="1"/>
    <col min="28" max="28" width="8.7109375" style="315" hidden="1" customWidth="1"/>
    <col min="29" max="30" width="9.00390625" style="315" hidden="1" customWidth="1"/>
    <col min="31" max="31" width="9.57421875" style="315" customWidth="1"/>
    <col min="32" max="32" width="11.7109375" style="315" customWidth="1"/>
    <col min="33" max="16384" width="9.140625" style="315" customWidth="1"/>
  </cols>
  <sheetData>
    <row r="1" spans="4:32" s="169" customFormat="1" ht="15.75" customHeight="1">
      <c r="D1" s="316" t="s">
        <v>287</v>
      </c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168"/>
      <c r="AC1" s="168"/>
      <c r="AD1" s="168"/>
      <c r="AF1" s="170"/>
    </row>
    <row r="2" spans="4:32" s="169" customFormat="1" ht="15.75">
      <c r="D2" s="321" t="s">
        <v>168</v>
      </c>
      <c r="E2" s="171"/>
      <c r="F2" s="172"/>
      <c r="G2" s="172"/>
      <c r="H2" s="172"/>
      <c r="I2" s="172"/>
      <c r="J2" s="172"/>
      <c r="K2" s="173"/>
      <c r="L2" s="172"/>
      <c r="M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68"/>
      <c r="AC2" s="168"/>
      <c r="AD2" s="168"/>
      <c r="AE2" s="168"/>
      <c r="AF2" s="168"/>
    </row>
    <row r="3" spans="4:32" s="169" customFormat="1" ht="15.75">
      <c r="D3" s="320" t="s">
        <v>70</v>
      </c>
      <c r="E3" s="174"/>
      <c r="F3" s="175"/>
      <c r="G3" s="175"/>
      <c r="H3" s="175"/>
      <c r="I3" s="176"/>
      <c r="J3" s="172"/>
      <c r="K3" s="172"/>
      <c r="L3" s="177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2"/>
      <c r="Z3" s="175"/>
      <c r="AA3" s="175"/>
      <c r="AB3" s="168"/>
      <c r="AC3" s="168"/>
      <c r="AD3" s="168"/>
      <c r="AE3" s="168"/>
      <c r="AF3" s="168"/>
    </row>
    <row r="4" spans="4:32" s="169" customFormat="1" ht="15.75">
      <c r="D4" s="320" t="s">
        <v>169</v>
      </c>
      <c r="E4" s="174"/>
      <c r="F4" s="175"/>
      <c r="G4" s="175"/>
      <c r="H4" s="175"/>
      <c r="I4" s="175"/>
      <c r="J4" s="175"/>
      <c r="K4" s="178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2"/>
      <c r="Z4" s="175"/>
      <c r="AA4" s="175"/>
      <c r="AB4" s="168"/>
      <c r="AC4" s="168"/>
      <c r="AD4" s="168"/>
      <c r="AE4" s="168"/>
      <c r="AF4" s="168"/>
    </row>
    <row r="5" spans="4:32" s="169" customFormat="1" ht="15.75">
      <c r="D5" s="174" t="s">
        <v>170</v>
      </c>
      <c r="E5" s="174"/>
      <c r="F5" s="175"/>
      <c r="G5" s="175"/>
      <c r="H5" s="175"/>
      <c r="I5" s="175"/>
      <c r="J5" s="175"/>
      <c r="K5" s="178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2"/>
      <c r="Z5" s="175"/>
      <c r="AA5" s="175"/>
      <c r="AB5" s="168"/>
      <c r="AC5" s="168"/>
      <c r="AD5" s="168"/>
      <c r="AE5" s="168"/>
      <c r="AF5" s="168"/>
    </row>
    <row r="6" spans="4:32" s="169" customFormat="1" ht="15.75">
      <c r="D6" s="174" t="s">
        <v>171</v>
      </c>
      <c r="E6" s="174"/>
      <c r="F6" s="175"/>
      <c r="G6" s="175"/>
      <c r="H6" s="175"/>
      <c r="I6" s="175"/>
      <c r="J6" s="175"/>
      <c r="K6" s="178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2"/>
      <c r="Z6" s="175"/>
      <c r="AA6" s="175"/>
      <c r="AB6" s="168"/>
      <c r="AC6" s="168"/>
      <c r="AD6" s="168"/>
      <c r="AE6" s="168"/>
      <c r="AF6" s="168"/>
    </row>
    <row r="7" spans="4:32" s="169" customFormat="1" ht="15.75">
      <c r="D7" s="322" t="s">
        <v>172</v>
      </c>
      <c r="E7" s="179"/>
      <c r="F7" s="180"/>
      <c r="G7" s="180"/>
      <c r="H7" s="180"/>
      <c r="I7" s="180"/>
      <c r="J7" s="180"/>
      <c r="K7" s="181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2"/>
      <c r="Z7" s="180"/>
      <c r="AA7" s="180"/>
      <c r="AB7" s="168"/>
      <c r="AC7" s="168"/>
      <c r="AD7" s="168"/>
      <c r="AE7" s="168"/>
      <c r="AF7" s="168"/>
    </row>
    <row r="8" spans="4:32" s="169" customFormat="1" ht="15.75">
      <c r="D8" s="183" t="s">
        <v>173</v>
      </c>
      <c r="F8" s="178"/>
      <c r="G8" s="178"/>
      <c r="H8" s="178"/>
      <c r="I8" s="178"/>
      <c r="P8" s="175"/>
      <c r="Q8" s="175"/>
      <c r="R8" s="175"/>
      <c r="S8" s="175"/>
      <c r="T8" s="175"/>
      <c r="U8" s="175"/>
      <c r="V8" s="175"/>
      <c r="W8" s="175"/>
      <c r="X8" s="175"/>
      <c r="Y8" s="172"/>
      <c r="Z8" s="175"/>
      <c r="AA8" s="175"/>
      <c r="AB8" s="168"/>
      <c r="AC8" s="168"/>
      <c r="AD8" s="168"/>
      <c r="AE8" s="168"/>
      <c r="AF8" s="168"/>
    </row>
    <row r="9" spans="1:32" s="169" customFormat="1" ht="15.75" customHeight="1">
      <c r="A9" s="184" t="s">
        <v>1</v>
      </c>
      <c r="B9" s="184" t="s">
        <v>61</v>
      </c>
      <c r="C9" s="185"/>
      <c r="D9" s="186" t="s">
        <v>165</v>
      </c>
      <c r="E9" s="323" t="s">
        <v>10</v>
      </c>
      <c r="F9" s="324"/>
      <c r="G9" s="324"/>
      <c r="H9" s="325"/>
      <c r="I9" s="332" t="s">
        <v>47</v>
      </c>
      <c r="J9" s="323" t="s">
        <v>4</v>
      </c>
      <c r="K9" s="324"/>
      <c r="L9" s="324"/>
      <c r="M9" s="324"/>
      <c r="N9" s="325"/>
      <c r="O9" s="323" t="s">
        <v>11</v>
      </c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5"/>
      <c r="AE9" s="323" t="s">
        <v>0</v>
      </c>
      <c r="AF9" s="325"/>
    </row>
    <row r="10" spans="1:32" s="169" customFormat="1" ht="15.75" customHeight="1">
      <c r="A10" s="188"/>
      <c r="B10" s="185"/>
      <c r="C10" s="185"/>
      <c r="D10" s="189"/>
      <c r="E10" s="329"/>
      <c r="F10" s="330"/>
      <c r="G10" s="330"/>
      <c r="H10" s="331"/>
      <c r="I10" s="333"/>
      <c r="J10" s="329"/>
      <c r="K10" s="330"/>
      <c r="L10" s="330"/>
      <c r="M10" s="330"/>
      <c r="N10" s="331"/>
      <c r="O10" s="326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8"/>
      <c r="AE10" s="326"/>
      <c r="AF10" s="328"/>
    </row>
    <row r="11" spans="1:32" s="169" customFormat="1" ht="27" customHeight="1">
      <c r="A11" s="188"/>
      <c r="B11" s="185"/>
      <c r="C11" s="185"/>
      <c r="D11" s="189"/>
      <c r="E11" s="326"/>
      <c r="F11" s="327"/>
      <c r="G11" s="327"/>
      <c r="H11" s="328"/>
      <c r="I11" s="333"/>
      <c r="J11" s="326"/>
      <c r="K11" s="327"/>
      <c r="L11" s="327"/>
      <c r="M11" s="327"/>
      <c r="N11" s="328"/>
      <c r="O11" s="342" t="s">
        <v>38</v>
      </c>
      <c r="P11" s="343"/>
      <c r="Q11" s="343"/>
      <c r="R11" s="343"/>
      <c r="S11" s="343"/>
      <c r="T11" s="343"/>
      <c r="U11" s="344"/>
      <c r="V11" s="340" t="s">
        <v>35</v>
      </c>
      <c r="W11" s="337" t="s">
        <v>39</v>
      </c>
      <c r="X11" s="338"/>
      <c r="Y11" s="338"/>
      <c r="Z11" s="338"/>
      <c r="AA11" s="338"/>
      <c r="AB11" s="338"/>
      <c r="AC11" s="339"/>
      <c r="AD11" s="335" t="s">
        <v>35</v>
      </c>
      <c r="AE11" s="160" t="s">
        <v>166</v>
      </c>
      <c r="AF11" s="158" t="s">
        <v>167</v>
      </c>
    </row>
    <row r="12" spans="1:32" s="169" customFormat="1" ht="48.75" customHeight="1" thickBot="1">
      <c r="A12" s="188"/>
      <c r="B12" s="185"/>
      <c r="C12" s="185"/>
      <c r="D12" s="195"/>
      <c r="E12" s="196" t="s">
        <v>24</v>
      </c>
      <c r="F12" s="196" t="s">
        <v>27</v>
      </c>
      <c r="G12" s="196" t="s">
        <v>175</v>
      </c>
      <c r="H12" s="196" t="s">
        <v>176</v>
      </c>
      <c r="I12" s="334"/>
      <c r="J12" s="197" t="s">
        <v>5</v>
      </c>
      <c r="K12" s="197" t="s">
        <v>6</v>
      </c>
      <c r="L12" s="197" t="s">
        <v>8</v>
      </c>
      <c r="M12" s="197" t="s">
        <v>7</v>
      </c>
      <c r="N12" s="197" t="s">
        <v>2</v>
      </c>
      <c r="O12" s="198" t="s">
        <v>9</v>
      </c>
      <c r="P12" s="198" t="s">
        <v>12</v>
      </c>
      <c r="Q12" s="198" t="s">
        <v>14</v>
      </c>
      <c r="R12" s="199" t="s">
        <v>15</v>
      </c>
      <c r="S12" s="198" t="s">
        <v>13</v>
      </c>
      <c r="T12" s="198" t="s">
        <v>59</v>
      </c>
      <c r="U12" s="198" t="s">
        <v>16</v>
      </c>
      <c r="V12" s="341"/>
      <c r="W12" s="200" t="s">
        <v>21</v>
      </c>
      <c r="X12" s="200" t="s">
        <v>17</v>
      </c>
      <c r="Y12" s="200" t="s">
        <v>18</v>
      </c>
      <c r="Z12" s="200" t="s">
        <v>19</v>
      </c>
      <c r="AA12" s="200" t="s">
        <v>20</v>
      </c>
      <c r="AB12" s="200" t="s">
        <v>22</v>
      </c>
      <c r="AC12" s="200" t="s">
        <v>23</v>
      </c>
      <c r="AD12" s="336"/>
      <c r="AE12" s="161"/>
      <c r="AF12" s="159"/>
    </row>
    <row r="13" spans="3:32" s="169" customFormat="1" ht="17.25" customHeight="1" hidden="1">
      <c r="C13" s="318"/>
      <c r="D13" s="317" t="s">
        <v>41</v>
      </c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9"/>
    </row>
    <row r="14" spans="1:32" s="169" customFormat="1" ht="15.75" customHeight="1" hidden="1">
      <c r="A14" s="201" t="s">
        <v>48</v>
      </c>
      <c r="B14" s="201"/>
      <c r="C14" s="201"/>
      <c r="D14" s="202" t="s">
        <v>177</v>
      </c>
      <c r="E14" s="203"/>
      <c r="F14" s="204" t="s">
        <v>178</v>
      </c>
      <c r="G14" s="205"/>
      <c r="H14" s="205"/>
      <c r="I14" s="205">
        <f aca="true" t="shared" si="0" ref="I14:AF14">SUM(I15:I24)</f>
        <v>336</v>
      </c>
      <c r="J14" s="205">
        <f t="shared" si="0"/>
        <v>16.16</v>
      </c>
      <c r="K14" s="205">
        <f t="shared" si="0"/>
        <v>10.96</v>
      </c>
      <c r="L14" s="205">
        <f t="shared" si="0"/>
        <v>17</v>
      </c>
      <c r="M14" s="205">
        <f t="shared" si="0"/>
        <v>2</v>
      </c>
      <c r="N14" s="205">
        <f t="shared" si="0"/>
        <v>0</v>
      </c>
      <c r="O14" s="205">
        <f t="shared" si="0"/>
        <v>156</v>
      </c>
      <c r="P14" s="205">
        <f t="shared" si="0"/>
        <v>0</v>
      </c>
      <c r="Q14" s="205">
        <f t="shared" si="0"/>
        <v>120</v>
      </c>
      <c r="R14" s="205">
        <f t="shared" si="0"/>
        <v>0</v>
      </c>
      <c r="S14" s="205">
        <f t="shared" si="0"/>
        <v>60</v>
      </c>
      <c r="T14" s="205">
        <f t="shared" si="0"/>
        <v>0</v>
      </c>
      <c r="U14" s="205">
        <f t="shared" si="0"/>
        <v>68</v>
      </c>
      <c r="V14" s="205">
        <f t="shared" si="0"/>
        <v>404</v>
      </c>
      <c r="W14" s="205">
        <f t="shared" si="0"/>
        <v>98</v>
      </c>
      <c r="X14" s="205">
        <f t="shared" si="0"/>
        <v>32</v>
      </c>
      <c r="Y14" s="205">
        <f t="shared" si="0"/>
        <v>120</v>
      </c>
      <c r="Z14" s="205">
        <f t="shared" si="0"/>
        <v>0</v>
      </c>
      <c r="AA14" s="205">
        <f t="shared" si="0"/>
        <v>0</v>
      </c>
      <c r="AB14" s="205">
        <f t="shared" si="0"/>
        <v>0</v>
      </c>
      <c r="AC14" s="205">
        <f t="shared" si="0"/>
        <v>211</v>
      </c>
      <c r="AD14" s="205">
        <f t="shared" si="0"/>
        <v>461</v>
      </c>
      <c r="AE14" s="205">
        <f t="shared" si="0"/>
        <v>865</v>
      </c>
      <c r="AF14" s="205">
        <f t="shared" si="0"/>
        <v>30</v>
      </c>
    </row>
    <row r="15" spans="1:32" s="169" customFormat="1" ht="15.75" customHeight="1" hidden="1">
      <c r="A15" s="206" t="s">
        <v>179</v>
      </c>
      <c r="B15" s="207" t="s">
        <v>180</v>
      </c>
      <c r="C15" s="207"/>
      <c r="D15" s="208" t="s">
        <v>181</v>
      </c>
      <c r="E15" s="209" t="s">
        <v>50</v>
      </c>
      <c r="F15" s="197" t="s">
        <v>51</v>
      </c>
      <c r="G15" s="197" t="s">
        <v>52</v>
      </c>
      <c r="H15" s="197">
        <v>1</v>
      </c>
      <c r="I15" s="197">
        <f aca="true" t="shared" si="1" ref="I15:I24">SUM(O15:S15)</f>
        <v>4</v>
      </c>
      <c r="J15" s="210">
        <f>AVERAGE(V15)/25</f>
        <v>0.32</v>
      </c>
      <c r="K15" s="210">
        <f>SUM(Q15:S15,Y15:AB15)/25</f>
        <v>0</v>
      </c>
      <c r="L15" s="209"/>
      <c r="M15" s="209"/>
      <c r="N15" s="209"/>
      <c r="O15" s="197">
        <v>4</v>
      </c>
      <c r="P15" s="197"/>
      <c r="Q15" s="197"/>
      <c r="R15" s="197"/>
      <c r="S15" s="197"/>
      <c r="T15" s="197"/>
      <c r="U15" s="197">
        <v>4</v>
      </c>
      <c r="V15" s="197">
        <f aca="true" t="shared" si="2" ref="V15:V24">SUM(O15:U15)</f>
        <v>8</v>
      </c>
      <c r="W15" s="197"/>
      <c r="X15" s="197"/>
      <c r="Y15" s="197"/>
      <c r="Z15" s="197"/>
      <c r="AA15" s="197"/>
      <c r="AB15" s="197"/>
      <c r="AC15" s="197"/>
      <c r="AD15" s="197">
        <f aca="true" t="shared" si="3" ref="AD15:AD24">SUM(W15:AC15)</f>
        <v>0</v>
      </c>
      <c r="AE15" s="197">
        <f aca="true" t="shared" si="4" ref="AE15:AE24">SUM(V15,AD15)</f>
        <v>8</v>
      </c>
      <c r="AF15" s="209">
        <f>INT(AE15/25)</f>
        <v>0</v>
      </c>
    </row>
    <row r="16" spans="1:32" s="169" customFormat="1" ht="15.75" customHeight="1" hidden="1">
      <c r="A16" s="206" t="s">
        <v>182</v>
      </c>
      <c r="B16" s="211" t="s">
        <v>183</v>
      </c>
      <c r="C16" s="212"/>
      <c r="D16" s="208" t="s">
        <v>184</v>
      </c>
      <c r="E16" s="209" t="s">
        <v>50</v>
      </c>
      <c r="F16" s="197" t="s">
        <v>2</v>
      </c>
      <c r="G16" s="197" t="s">
        <v>52</v>
      </c>
      <c r="H16" s="197">
        <v>1</v>
      </c>
      <c r="I16" s="197">
        <f t="shared" si="1"/>
        <v>28</v>
      </c>
      <c r="J16" s="210">
        <f>AVERAGE(V16)/25</f>
        <v>1.44</v>
      </c>
      <c r="K16" s="210"/>
      <c r="L16" s="209"/>
      <c r="M16" s="209"/>
      <c r="N16" s="209"/>
      <c r="O16" s="197">
        <v>14</v>
      </c>
      <c r="P16" s="197"/>
      <c r="Q16" s="197">
        <v>14</v>
      </c>
      <c r="R16" s="197"/>
      <c r="S16" s="197"/>
      <c r="T16" s="197"/>
      <c r="U16" s="197">
        <v>8</v>
      </c>
      <c r="V16" s="197">
        <f t="shared" si="2"/>
        <v>36</v>
      </c>
      <c r="W16" s="197">
        <v>8</v>
      </c>
      <c r="X16" s="197"/>
      <c r="Y16" s="197">
        <v>12</v>
      </c>
      <c r="Z16" s="197"/>
      <c r="AA16" s="197"/>
      <c r="AB16" s="197"/>
      <c r="AC16" s="197">
        <v>18</v>
      </c>
      <c r="AD16" s="197">
        <f t="shared" si="3"/>
        <v>38</v>
      </c>
      <c r="AE16" s="197">
        <f t="shared" si="4"/>
        <v>74</v>
      </c>
      <c r="AF16" s="209">
        <f>INT(AE16/25)</f>
        <v>2</v>
      </c>
    </row>
    <row r="17" spans="1:32" s="169" customFormat="1" ht="15.75" customHeight="1" hidden="1">
      <c r="A17" s="206" t="s">
        <v>185</v>
      </c>
      <c r="B17" s="213" t="s">
        <v>186</v>
      </c>
      <c r="C17" s="213"/>
      <c r="D17" s="208" t="s">
        <v>187</v>
      </c>
      <c r="E17" s="209" t="s">
        <v>50</v>
      </c>
      <c r="F17" s="197" t="s">
        <v>2</v>
      </c>
      <c r="G17" s="197" t="s">
        <v>52</v>
      </c>
      <c r="H17" s="197">
        <v>1</v>
      </c>
      <c r="I17" s="197">
        <f t="shared" si="1"/>
        <v>32</v>
      </c>
      <c r="J17" s="210">
        <f aca="true" t="shared" si="5" ref="J17:J24">AVERAGE(V17)/25</f>
        <v>1.6</v>
      </c>
      <c r="K17" s="210">
        <f>SUM(Q17:T17,Y17:AB17)/25</f>
        <v>1.12</v>
      </c>
      <c r="L17" s="209">
        <f>AF17</f>
        <v>3</v>
      </c>
      <c r="M17" s="209"/>
      <c r="N17" s="209"/>
      <c r="O17" s="197">
        <v>16</v>
      </c>
      <c r="P17" s="197"/>
      <c r="Q17" s="197">
        <v>16</v>
      </c>
      <c r="R17" s="197"/>
      <c r="S17" s="197"/>
      <c r="T17" s="197"/>
      <c r="U17" s="197">
        <v>8</v>
      </c>
      <c r="V17" s="197">
        <f t="shared" si="2"/>
        <v>40</v>
      </c>
      <c r="W17" s="197">
        <v>12</v>
      </c>
      <c r="X17" s="197"/>
      <c r="Y17" s="197">
        <v>12</v>
      </c>
      <c r="Z17" s="197"/>
      <c r="AA17" s="197"/>
      <c r="AB17" s="197"/>
      <c r="AC17" s="197">
        <v>25</v>
      </c>
      <c r="AD17" s="197">
        <f t="shared" si="3"/>
        <v>49</v>
      </c>
      <c r="AE17" s="197">
        <f t="shared" si="4"/>
        <v>89</v>
      </c>
      <c r="AF17" s="209">
        <f aca="true" t="shared" si="6" ref="AF17:AF24">INT(AE17/25)</f>
        <v>3</v>
      </c>
    </row>
    <row r="18" spans="1:32" s="169" customFormat="1" ht="15.75" customHeight="1" hidden="1">
      <c r="A18" s="206" t="s">
        <v>188</v>
      </c>
      <c r="B18" s="213" t="s">
        <v>189</v>
      </c>
      <c r="C18" s="213"/>
      <c r="D18" s="208" t="s">
        <v>190</v>
      </c>
      <c r="E18" s="209" t="s">
        <v>50</v>
      </c>
      <c r="F18" s="197" t="s">
        <v>2</v>
      </c>
      <c r="G18" s="197" t="s">
        <v>52</v>
      </c>
      <c r="H18" s="197">
        <v>1</v>
      </c>
      <c r="I18" s="197">
        <f t="shared" si="1"/>
        <v>30</v>
      </c>
      <c r="J18" s="210">
        <f t="shared" si="5"/>
        <v>1.52</v>
      </c>
      <c r="K18" s="210">
        <f aca="true" t="shared" si="7" ref="K18:K24">SUM(Q18:T18,Y18:AB18)/25</f>
        <v>1.28</v>
      </c>
      <c r="L18" s="209">
        <f>AF18</f>
        <v>3</v>
      </c>
      <c r="M18" s="209" t="s">
        <v>57</v>
      </c>
      <c r="N18" s="209"/>
      <c r="O18" s="197">
        <v>16</v>
      </c>
      <c r="P18" s="197"/>
      <c r="Q18" s="197">
        <v>14</v>
      </c>
      <c r="R18" s="197"/>
      <c r="S18" s="197"/>
      <c r="T18" s="197"/>
      <c r="U18" s="197">
        <v>8</v>
      </c>
      <c r="V18" s="197">
        <f t="shared" si="2"/>
        <v>38</v>
      </c>
      <c r="W18" s="197">
        <v>16</v>
      </c>
      <c r="X18" s="197"/>
      <c r="Y18" s="197">
        <v>18</v>
      </c>
      <c r="Z18" s="197"/>
      <c r="AA18" s="197"/>
      <c r="AB18" s="197"/>
      <c r="AC18" s="197">
        <v>22</v>
      </c>
      <c r="AD18" s="197">
        <f t="shared" si="3"/>
        <v>56</v>
      </c>
      <c r="AE18" s="197">
        <f t="shared" si="4"/>
        <v>94</v>
      </c>
      <c r="AF18" s="209">
        <f t="shared" si="6"/>
        <v>3</v>
      </c>
    </row>
    <row r="19" spans="1:32" s="169" customFormat="1" ht="15.75" customHeight="1" hidden="1">
      <c r="A19" s="206" t="s">
        <v>191</v>
      </c>
      <c r="B19" s="214" t="s">
        <v>192</v>
      </c>
      <c r="C19" s="215"/>
      <c r="D19" s="208" t="s">
        <v>78</v>
      </c>
      <c r="E19" s="209" t="s">
        <v>50</v>
      </c>
      <c r="F19" s="197" t="s">
        <v>2</v>
      </c>
      <c r="G19" s="197" t="s">
        <v>52</v>
      </c>
      <c r="H19" s="197">
        <v>1</v>
      </c>
      <c r="I19" s="197">
        <f t="shared" si="1"/>
        <v>32</v>
      </c>
      <c r="J19" s="210">
        <f t="shared" si="5"/>
        <v>1.6</v>
      </c>
      <c r="K19" s="210">
        <f t="shared" si="7"/>
        <v>1.44</v>
      </c>
      <c r="L19" s="209">
        <f>AF19</f>
        <v>4</v>
      </c>
      <c r="M19" s="209"/>
      <c r="N19" s="209"/>
      <c r="O19" s="197">
        <v>16</v>
      </c>
      <c r="P19" s="197"/>
      <c r="Q19" s="197">
        <v>16</v>
      </c>
      <c r="R19" s="197"/>
      <c r="S19" s="197"/>
      <c r="T19" s="197"/>
      <c r="U19" s="197">
        <v>8</v>
      </c>
      <c r="V19" s="197">
        <f t="shared" si="2"/>
        <v>40</v>
      </c>
      <c r="W19" s="197">
        <v>16</v>
      </c>
      <c r="X19" s="197"/>
      <c r="Y19" s="197">
        <v>20</v>
      </c>
      <c r="Z19" s="197"/>
      <c r="AA19" s="197"/>
      <c r="AB19" s="197"/>
      <c r="AC19" s="197">
        <v>26</v>
      </c>
      <c r="AD19" s="197">
        <f t="shared" si="3"/>
        <v>62</v>
      </c>
      <c r="AE19" s="197">
        <f t="shared" si="4"/>
        <v>102</v>
      </c>
      <c r="AF19" s="209">
        <f t="shared" si="6"/>
        <v>4</v>
      </c>
    </row>
    <row r="20" spans="1:32" s="169" customFormat="1" ht="15.75" customHeight="1" hidden="1">
      <c r="A20" s="206" t="s">
        <v>193</v>
      </c>
      <c r="B20" s="214" t="s">
        <v>194</v>
      </c>
      <c r="C20" s="215"/>
      <c r="D20" s="208" t="s">
        <v>195</v>
      </c>
      <c r="E20" s="209" t="s">
        <v>50</v>
      </c>
      <c r="F20" s="197" t="s">
        <v>2</v>
      </c>
      <c r="G20" s="197" t="s">
        <v>52</v>
      </c>
      <c r="H20" s="197">
        <v>1</v>
      </c>
      <c r="I20" s="197">
        <f t="shared" si="1"/>
        <v>30</v>
      </c>
      <c r="J20" s="210">
        <f t="shared" si="5"/>
        <v>1.52</v>
      </c>
      <c r="K20" s="210">
        <f t="shared" si="7"/>
        <v>0</v>
      </c>
      <c r="L20" s="209">
        <v>2</v>
      </c>
      <c r="M20" s="209"/>
      <c r="N20" s="209"/>
      <c r="O20" s="197">
        <v>30</v>
      </c>
      <c r="P20" s="197"/>
      <c r="Q20" s="197"/>
      <c r="R20" s="197"/>
      <c r="S20" s="197"/>
      <c r="T20" s="197"/>
      <c r="U20" s="197">
        <v>8</v>
      </c>
      <c r="V20" s="197">
        <f t="shared" si="2"/>
        <v>38</v>
      </c>
      <c r="W20" s="197">
        <v>22</v>
      </c>
      <c r="X20" s="197"/>
      <c r="Y20" s="197"/>
      <c r="Z20" s="197"/>
      <c r="AA20" s="197"/>
      <c r="AB20" s="197"/>
      <c r="AC20" s="197">
        <v>20</v>
      </c>
      <c r="AD20" s="197">
        <f t="shared" si="3"/>
        <v>42</v>
      </c>
      <c r="AE20" s="197">
        <f t="shared" si="4"/>
        <v>80</v>
      </c>
      <c r="AF20" s="209">
        <f t="shared" si="6"/>
        <v>3</v>
      </c>
    </row>
    <row r="21" spans="1:32" s="169" customFormat="1" ht="15.75" customHeight="1" hidden="1">
      <c r="A21" s="206" t="s">
        <v>196</v>
      </c>
      <c r="B21" s="213" t="s">
        <v>197</v>
      </c>
      <c r="C21" s="213"/>
      <c r="D21" s="208" t="s">
        <v>198</v>
      </c>
      <c r="E21" s="209" t="s">
        <v>50</v>
      </c>
      <c r="F21" s="197" t="s">
        <v>2</v>
      </c>
      <c r="G21" s="197" t="s">
        <v>52</v>
      </c>
      <c r="H21" s="197">
        <v>1</v>
      </c>
      <c r="I21" s="197">
        <f t="shared" si="1"/>
        <v>60</v>
      </c>
      <c r="J21" s="210">
        <f t="shared" si="5"/>
        <v>2.72</v>
      </c>
      <c r="K21" s="210">
        <f t="shared" si="7"/>
        <v>1.84</v>
      </c>
      <c r="L21" s="209">
        <v>5</v>
      </c>
      <c r="M21" s="209" t="s">
        <v>57</v>
      </c>
      <c r="N21" s="209" t="s">
        <v>57</v>
      </c>
      <c r="O21" s="197">
        <v>30</v>
      </c>
      <c r="P21" s="197"/>
      <c r="Q21" s="197">
        <v>30</v>
      </c>
      <c r="R21" s="197"/>
      <c r="S21" s="197"/>
      <c r="T21" s="197"/>
      <c r="U21" s="197">
        <v>8</v>
      </c>
      <c r="V21" s="197">
        <f t="shared" si="2"/>
        <v>68</v>
      </c>
      <c r="W21" s="197">
        <v>12</v>
      </c>
      <c r="X21" s="197"/>
      <c r="Y21" s="197">
        <v>16</v>
      </c>
      <c r="Z21" s="197"/>
      <c r="AA21" s="197"/>
      <c r="AB21" s="197"/>
      <c r="AC21" s="197">
        <v>32</v>
      </c>
      <c r="AD21" s="197">
        <f t="shared" si="3"/>
        <v>60</v>
      </c>
      <c r="AE21" s="197">
        <f t="shared" si="4"/>
        <v>128</v>
      </c>
      <c r="AF21" s="209">
        <f t="shared" si="6"/>
        <v>5</v>
      </c>
    </row>
    <row r="22" spans="1:32" s="169" customFormat="1" ht="39.75" customHeight="1" hidden="1">
      <c r="A22" s="206" t="s">
        <v>199</v>
      </c>
      <c r="B22" s="216" t="s">
        <v>200</v>
      </c>
      <c r="C22" s="216"/>
      <c r="D22" s="208" t="s">
        <v>201</v>
      </c>
      <c r="E22" s="209" t="s">
        <v>50</v>
      </c>
      <c r="F22" s="197" t="s">
        <v>2</v>
      </c>
      <c r="G22" s="197" t="s">
        <v>52</v>
      </c>
      <c r="H22" s="197">
        <v>1</v>
      </c>
      <c r="I22" s="197">
        <f t="shared" si="1"/>
        <v>60</v>
      </c>
      <c r="J22" s="210">
        <f t="shared" si="5"/>
        <v>2.72</v>
      </c>
      <c r="K22" s="210">
        <f t="shared" si="7"/>
        <v>1.76</v>
      </c>
      <c r="L22" s="209"/>
      <c r="M22" s="209">
        <v>2</v>
      </c>
      <c r="N22" s="209"/>
      <c r="O22" s="197">
        <v>30</v>
      </c>
      <c r="P22" s="197"/>
      <c r="Q22" s="197">
        <v>30</v>
      </c>
      <c r="R22" s="197"/>
      <c r="S22" s="197"/>
      <c r="T22" s="197"/>
      <c r="U22" s="197">
        <v>8</v>
      </c>
      <c r="V22" s="197">
        <f t="shared" si="2"/>
        <v>68</v>
      </c>
      <c r="W22" s="197">
        <v>12</v>
      </c>
      <c r="X22" s="197"/>
      <c r="Y22" s="197">
        <v>14</v>
      </c>
      <c r="Z22" s="197"/>
      <c r="AA22" s="197"/>
      <c r="AB22" s="197"/>
      <c r="AC22" s="197">
        <v>26</v>
      </c>
      <c r="AD22" s="197">
        <f t="shared" si="3"/>
        <v>52</v>
      </c>
      <c r="AE22" s="197">
        <f t="shared" si="4"/>
        <v>120</v>
      </c>
      <c r="AF22" s="209">
        <f t="shared" si="6"/>
        <v>4</v>
      </c>
    </row>
    <row r="23" spans="1:32" s="169" customFormat="1" ht="24" customHeight="1" hidden="1">
      <c r="A23" s="206" t="s">
        <v>202</v>
      </c>
      <c r="B23" s="217" t="s">
        <v>203</v>
      </c>
      <c r="C23" s="217"/>
      <c r="D23" s="208" t="s">
        <v>204</v>
      </c>
      <c r="E23" s="209" t="s">
        <v>50</v>
      </c>
      <c r="F23" s="197" t="s">
        <v>53</v>
      </c>
      <c r="G23" s="197" t="s">
        <v>52</v>
      </c>
      <c r="H23" s="197">
        <v>1</v>
      </c>
      <c r="I23" s="197">
        <f t="shared" si="1"/>
        <v>30</v>
      </c>
      <c r="J23" s="210">
        <f t="shared" si="5"/>
        <v>1.36</v>
      </c>
      <c r="K23" s="210">
        <f t="shared" si="7"/>
        <v>1.76</v>
      </c>
      <c r="L23" s="209" t="s">
        <v>57</v>
      </c>
      <c r="M23" s="209"/>
      <c r="N23" s="209"/>
      <c r="O23" s="197"/>
      <c r="P23" s="197"/>
      <c r="Q23" s="197"/>
      <c r="R23" s="197"/>
      <c r="S23" s="197">
        <v>30</v>
      </c>
      <c r="T23" s="197"/>
      <c r="U23" s="197">
        <v>4</v>
      </c>
      <c r="V23" s="197">
        <f t="shared" si="2"/>
        <v>34</v>
      </c>
      <c r="W23" s="197"/>
      <c r="X23" s="197">
        <v>16</v>
      </c>
      <c r="Y23" s="197">
        <v>14</v>
      </c>
      <c r="Z23" s="197"/>
      <c r="AA23" s="197"/>
      <c r="AB23" s="197"/>
      <c r="AC23" s="197">
        <v>22</v>
      </c>
      <c r="AD23" s="197">
        <f t="shared" si="3"/>
        <v>52</v>
      </c>
      <c r="AE23" s="197">
        <f t="shared" si="4"/>
        <v>86</v>
      </c>
      <c r="AF23" s="209">
        <f t="shared" si="6"/>
        <v>3</v>
      </c>
    </row>
    <row r="24" spans="1:32" s="169" customFormat="1" ht="24" customHeight="1" hidden="1">
      <c r="A24" s="206" t="s">
        <v>205</v>
      </c>
      <c r="B24" s="217" t="s">
        <v>206</v>
      </c>
      <c r="C24" s="217"/>
      <c r="D24" s="208" t="s">
        <v>207</v>
      </c>
      <c r="E24" s="209" t="s">
        <v>50</v>
      </c>
      <c r="F24" s="197" t="s">
        <v>53</v>
      </c>
      <c r="G24" s="197" t="s">
        <v>52</v>
      </c>
      <c r="H24" s="197">
        <v>1</v>
      </c>
      <c r="I24" s="197">
        <f t="shared" si="1"/>
        <v>30</v>
      </c>
      <c r="J24" s="210">
        <f t="shared" si="5"/>
        <v>1.36</v>
      </c>
      <c r="K24" s="210">
        <f t="shared" si="7"/>
        <v>1.76</v>
      </c>
      <c r="L24" s="209"/>
      <c r="M24" s="209"/>
      <c r="N24" s="209"/>
      <c r="O24" s="197"/>
      <c r="P24" s="197"/>
      <c r="Q24" s="197"/>
      <c r="R24" s="197"/>
      <c r="S24" s="197">
        <v>30</v>
      </c>
      <c r="T24" s="197"/>
      <c r="U24" s="197">
        <v>4</v>
      </c>
      <c r="V24" s="197">
        <f t="shared" si="2"/>
        <v>34</v>
      </c>
      <c r="W24" s="197"/>
      <c r="X24" s="197">
        <v>16</v>
      </c>
      <c r="Y24" s="197">
        <v>14</v>
      </c>
      <c r="Z24" s="197"/>
      <c r="AA24" s="197"/>
      <c r="AB24" s="197"/>
      <c r="AC24" s="197">
        <v>20</v>
      </c>
      <c r="AD24" s="197">
        <f t="shared" si="3"/>
        <v>50</v>
      </c>
      <c r="AE24" s="197">
        <f t="shared" si="4"/>
        <v>84</v>
      </c>
      <c r="AF24" s="209">
        <f t="shared" si="6"/>
        <v>3</v>
      </c>
    </row>
    <row r="25" spans="1:33" s="169" customFormat="1" ht="15.75" customHeight="1" hidden="1">
      <c r="A25" s="218" t="s">
        <v>29</v>
      </c>
      <c r="B25" s="218"/>
      <c r="C25" s="218"/>
      <c r="D25" s="218"/>
      <c r="E25" s="218"/>
      <c r="F25" s="218"/>
      <c r="G25" s="218"/>
      <c r="H25" s="218"/>
      <c r="I25" s="219">
        <f>I14</f>
        <v>336</v>
      </c>
      <c r="J25" s="219">
        <f aca="true" t="shared" si="8" ref="J25:AE25">J14</f>
        <v>16.16</v>
      </c>
      <c r="K25" s="219">
        <f t="shared" si="8"/>
        <v>10.96</v>
      </c>
      <c r="L25" s="219">
        <f t="shared" si="8"/>
        <v>17</v>
      </c>
      <c r="M25" s="219">
        <f t="shared" si="8"/>
        <v>2</v>
      </c>
      <c r="N25" s="219">
        <f t="shared" si="8"/>
        <v>0</v>
      </c>
      <c r="O25" s="219">
        <f t="shared" si="8"/>
        <v>156</v>
      </c>
      <c r="P25" s="219">
        <f t="shared" si="8"/>
        <v>0</v>
      </c>
      <c r="Q25" s="219">
        <f t="shared" si="8"/>
        <v>120</v>
      </c>
      <c r="R25" s="219">
        <f t="shared" si="8"/>
        <v>0</v>
      </c>
      <c r="S25" s="219">
        <f t="shared" si="8"/>
        <v>60</v>
      </c>
      <c r="T25" s="219">
        <f t="shared" si="8"/>
        <v>0</v>
      </c>
      <c r="U25" s="219">
        <f t="shared" si="8"/>
        <v>68</v>
      </c>
      <c r="V25" s="219">
        <f t="shared" si="8"/>
        <v>404</v>
      </c>
      <c r="W25" s="220">
        <f t="shared" si="8"/>
        <v>98</v>
      </c>
      <c r="X25" s="220">
        <f t="shared" si="8"/>
        <v>32</v>
      </c>
      <c r="Y25" s="220">
        <f t="shared" si="8"/>
        <v>120</v>
      </c>
      <c r="Z25" s="220">
        <f t="shared" si="8"/>
        <v>0</v>
      </c>
      <c r="AA25" s="220">
        <f t="shared" si="8"/>
        <v>0</v>
      </c>
      <c r="AB25" s="220">
        <f t="shared" si="8"/>
        <v>0</v>
      </c>
      <c r="AC25" s="220">
        <f t="shared" si="8"/>
        <v>211</v>
      </c>
      <c r="AD25" s="220">
        <f t="shared" si="8"/>
        <v>461</v>
      </c>
      <c r="AE25" s="220">
        <f t="shared" si="8"/>
        <v>865</v>
      </c>
      <c r="AF25" s="221">
        <f>SUM(AF15:AF24)</f>
        <v>30</v>
      </c>
      <c r="AG25" s="222"/>
    </row>
    <row r="26" spans="3:32" s="223" customFormat="1" ht="20.25" customHeight="1">
      <c r="C26" s="318"/>
      <c r="D26" s="317" t="s">
        <v>42</v>
      </c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9"/>
    </row>
    <row r="27" spans="1:33" s="169" customFormat="1" ht="15.75" customHeight="1" hidden="1">
      <c r="A27" s="201" t="s">
        <v>48</v>
      </c>
      <c r="B27" s="201"/>
      <c r="C27" s="201"/>
      <c r="D27" s="202" t="s">
        <v>177</v>
      </c>
      <c r="E27" s="203"/>
      <c r="F27" s="205"/>
      <c r="G27" s="205"/>
      <c r="H27" s="205"/>
      <c r="I27" s="203">
        <f>SUM(I28:I33)</f>
        <v>278</v>
      </c>
      <c r="J27" s="203">
        <f>SUM(J28:J37)</f>
        <v>22.293333333333333</v>
      </c>
      <c r="K27" s="203">
        <f>SUM(K28:K37)</f>
        <v>22.32</v>
      </c>
      <c r="L27" s="203">
        <f>SUM(L28:L37)</f>
        <v>24</v>
      </c>
      <c r="M27" s="203">
        <f>SUM(M28:M37)</f>
        <v>5</v>
      </c>
      <c r="N27" s="203">
        <f>SUM(N28:N37)</f>
        <v>12</v>
      </c>
      <c r="O27" s="205">
        <f>SUM(O28:O33)</f>
        <v>82</v>
      </c>
      <c r="P27" s="205">
        <f aca="true" t="shared" si="9" ref="P27:AF27">SUM(P28:P33)</f>
        <v>0</v>
      </c>
      <c r="Q27" s="205">
        <f t="shared" si="9"/>
        <v>60</v>
      </c>
      <c r="R27" s="205">
        <f t="shared" si="9"/>
        <v>0</v>
      </c>
      <c r="S27" s="205">
        <f t="shared" si="9"/>
        <v>136</v>
      </c>
      <c r="T27" s="205">
        <f t="shared" si="9"/>
        <v>0</v>
      </c>
      <c r="U27" s="205">
        <f t="shared" si="9"/>
        <v>40</v>
      </c>
      <c r="V27" s="205">
        <f t="shared" si="9"/>
        <v>318</v>
      </c>
      <c r="W27" s="205">
        <f t="shared" si="9"/>
        <v>39</v>
      </c>
      <c r="X27" s="205">
        <f t="shared" si="9"/>
        <v>0</v>
      </c>
      <c r="Y27" s="205">
        <f t="shared" si="9"/>
        <v>52</v>
      </c>
      <c r="Z27" s="205">
        <f t="shared" si="9"/>
        <v>0</v>
      </c>
      <c r="AA27" s="205">
        <f t="shared" si="9"/>
        <v>98</v>
      </c>
      <c r="AB27" s="205">
        <f t="shared" si="9"/>
        <v>0</v>
      </c>
      <c r="AC27" s="205">
        <f t="shared" si="9"/>
        <v>134</v>
      </c>
      <c r="AD27" s="205">
        <f t="shared" si="9"/>
        <v>323</v>
      </c>
      <c r="AE27" s="205">
        <f t="shared" si="9"/>
        <v>641</v>
      </c>
      <c r="AF27" s="205">
        <f t="shared" si="9"/>
        <v>23</v>
      </c>
      <c r="AG27" s="222"/>
    </row>
    <row r="28" spans="1:32" s="169" customFormat="1" ht="33.75" customHeight="1">
      <c r="A28" s="206" t="s">
        <v>208</v>
      </c>
      <c r="B28" s="224" t="s">
        <v>209</v>
      </c>
      <c r="C28" s="224"/>
      <c r="D28" s="225" t="s">
        <v>210</v>
      </c>
      <c r="E28" s="209" t="s">
        <v>50</v>
      </c>
      <c r="F28" s="197" t="s">
        <v>2</v>
      </c>
      <c r="G28" s="197" t="s">
        <v>52</v>
      </c>
      <c r="H28" s="197">
        <v>2</v>
      </c>
      <c r="I28" s="197">
        <f>SUM(O28:S28)</f>
        <v>58</v>
      </c>
      <c r="J28" s="210">
        <f aca="true" t="shared" si="10" ref="J28:J33">AVERAGE(V28)/25</f>
        <v>2.64</v>
      </c>
      <c r="K28" s="210">
        <f>SUM(Q28:T28,Y28:AB28)/25</f>
        <v>2.96</v>
      </c>
      <c r="L28" s="209">
        <f>AF28</f>
        <v>4</v>
      </c>
      <c r="M28" s="209" t="s">
        <v>57</v>
      </c>
      <c r="N28" s="209"/>
      <c r="O28" s="197">
        <v>16</v>
      </c>
      <c r="P28" s="197"/>
      <c r="Q28" s="197">
        <v>12</v>
      </c>
      <c r="R28" s="197"/>
      <c r="S28" s="197">
        <v>30</v>
      </c>
      <c r="T28" s="197"/>
      <c r="U28" s="197">
        <v>8</v>
      </c>
      <c r="V28" s="197">
        <f aca="true" t="shared" si="11" ref="V28:V33">SUM(O28:U28)</f>
        <v>66</v>
      </c>
      <c r="W28" s="197">
        <v>8</v>
      </c>
      <c r="X28" s="197"/>
      <c r="Y28" s="197">
        <v>14</v>
      </c>
      <c r="Z28" s="197"/>
      <c r="AA28" s="197">
        <v>18</v>
      </c>
      <c r="AB28" s="197"/>
      <c r="AC28" s="197">
        <v>16</v>
      </c>
      <c r="AD28" s="197">
        <f aca="true" t="shared" si="12" ref="AD28:AD33">SUM(W28:AC28)</f>
        <v>56</v>
      </c>
      <c r="AE28" s="197">
        <f aca="true" t="shared" si="13" ref="AE28:AE33">SUM(V28,AD28)</f>
        <v>122</v>
      </c>
      <c r="AF28" s="209">
        <f aca="true" t="shared" si="14" ref="AF28:AF33">INT(AE28/25)</f>
        <v>4</v>
      </c>
    </row>
    <row r="29" spans="1:32" s="169" customFormat="1" ht="42" customHeight="1">
      <c r="A29" s="206" t="s">
        <v>211</v>
      </c>
      <c r="B29" s="217" t="s">
        <v>212</v>
      </c>
      <c r="C29" s="217"/>
      <c r="D29" s="226" t="s">
        <v>213</v>
      </c>
      <c r="E29" s="209" t="s">
        <v>50</v>
      </c>
      <c r="F29" s="197" t="s">
        <v>2</v>
      </c>
      <c r="G29" s="197" t="s">
        <v>52</v>
      </c>
      <c r="H29" s="197">
        <v>2</v>
      </c>
      <c r="I29" s="197">
        <f>SUM(O29:S29)</f>
        <v>60</v>
      </c>
      <c r="J29" s="210">
        <f t="shared" si="10"/>
        <v>2.72</v>
      </c>
      <c r="K29" s="210">
        <f>SUM(Q29:S29,Y29:AB29)/25</f>
        <v>3.28</v>
      </c>
      <c r="L29" s="209"/>
      <c r="M29" s="209">
        <f>AF29</f>
        <v>5</v>
      </c>
      <c r="N29" s="209"/>
      <c r="O29" s="197">
        <v>16</v>
      </c>
      <c r="P29" s="197"/>
      <c r="Q29" s="197">
        <v>14</v>
      </c>
      <c r="R29" s="197"/>
      <c r="S29" s="197">
        <v>30</v>
      </c>
      <c r="T29" s="197"/>
      <c r="U29" s="197">
        <v>8</v>
      </c>
      <c r="V29" s="197">
        <f>SUM(O29:U29)</f>
        <v>68</v>
      </c>
      <c r="W29" s="197">
        <v>9</v>
      </c>
      <c r="X29" s="197"/>
      <c r="Y29" s="197">
        <v>12</v>
      </c>
      <c r="Z29" s="197"/>
      <c r="AA29" s="197">
        <v>26</v>
      </c>
      <c r="AB29" s="197"/>
      <c r="AC29" s="197">
        <v>18</v>
      </c>
      <c r="AD29" s="197">
        <f>SUM(W29:AC29)</f>
        <v>65</v>
      </c>
      <c r="AE29" s="197">
        <f t="shared" si="13"/>
        <v>133</v>
      </c>
      <c r="AF29" s="209">
        <f t="shared" si="14"/>
        <v>5</v>
      </c>
    </row>
    <row r="30" spans="1:32" s="169" customFormat="1" ht="40.5" customHeight="1">
      <c r="A30" s="206" t="s">
        <v>214</v>
      </c>
      <c r="B30" s="224" t="s">
        <v>215</v>
      </c>
      <c r="C30" s="224"/>
      <c r="D30" s="227" t="s">
        <v>216</v>
      </c>
      <c r="E30" s="209" t="s">
        <v>50</v>
      </c>
      <c r="F30" s="197" t="s">
        <v>2</v>
      </c>
      <c r="G30" s="197" t="s">
        <v>52</v>
      </c>
      <c r="H30" s="197">
        <v>2</v>
      </c>
      <c r="I30" s="197">
        <f>SUM(O30:S30)</f>
        <v>55</v>
      </c>
      <c r="J30" s="210">
        <f t="shared" si="10"/>
        <v>2.52</v>
      </c>
      <c r="K30" s="210">
        <f>SUM(Q30:S30,Y30:AB30)/25</f>
        <v>2.48</v>
      </c>
      <c r="L30" s="209">
        <f>AF30</f>
        <v>4</v>
      </c>
      <c r="M30" s="209" t="s">
        <v>57</v>
      </c>
      <c r="N30" s="209"/>
      <c r="O30" s="197">
        <v>25</v>
      </c>
      <c r="P30" s="197"/>
      <c r="Q30" s="197">
        <v>14</v>
      </c>
      <c r="R30" s="197"/>
      <c r="S30" s="197">
        <v>16</v>
      </c>
      <c r="T30" s="197"/>
      <c r="U30" s="197">
        <v>8</v>
      </c>
      <c r="V30" s="197">
        <f>SUM(O30:U30)</f>
        <v>63</v>
      </c>
      <c r="W30" s="197">
        <v>10</v>
      </c>
      <c r="X30" s="197"/>
      <c r="Y30" s="197">
        <v>10</v>
      </c>
      <c r="Z30" s="197"/>
      <c r="AA30" s="197">
        <v>22</v>
      </c>
      <c r="AB30" s="197"/>
      <c r="AC30" s="197">
        <v>18</v>
      </c>
      <c r="AD30" s="197">
        <f t="shared" si="12"/>
        <v>60</v>
      </c>
      <c r="AE30" s="197">
        <f t="shared" si="13"/>
        <v>123</v>
      </c>
      <c r="AF30" s="209">
        <f t="shared" si="14"/>
        <v>4</v>
      </c>
    </row>
    <row r="31" spans="1:32" s="231" customFormat="1" ht="20.25" customHeight="1">
      <c r="A31" s="206" t="s">
        <v>217</v>
      </c>
      <c r="B31" s="217" t="s">
        <v>218</v>
      </c>
      <c r="C31" s="217"/>
      <c r="D31" s="228" t="s">
        <v>219</v>
      </c>
      <c r="E31" s="229" t="s">
        <v>50</v>
      </c>
      <c r="F31" s="197" t="s">
        <v>2</v>
      </c>
      <c r="G31" s="230" t="s">
        <v>52</v>
      </c>
      <c r="H31" s="197">
        <v>2</v>
      </c>
      <c r="I31" s="197">
        <f>SUM(O31:S31)</f>
        <v>45</v>
      </c>
      <c r="J31" s="210">
        <f t="shared" si="10"/>
        <v>2.12</v>
      </c>
      <c r="K31" s="210">
        <f>SUM(Q31:S31,Y31:AB31)/25</f>
        <v>1.44</v>
      </c>
      <c r="L31" s="209">
        <f>AF31</f>
        <v>4</v>
      </c>
      <c r="M31" s="229"/>
      <c r="N31" s="229"/>
      <c r="O31" s="230">
        <v>25</v>
      </c>
      <c r="P31" s="230"/>
      <c r="Q31" s="230">
        <v>20</v>
      </c>
      <c r="R31" s="230"/>
      <c r="S31" s="230"/>
      <c r="T31" s="230"/>
      <c r="U31" s="230">
        <v>8</v>
      </c>
      <c r="V31" s="197">
        <f t="shared" si="11"/>
        <v>53</v>
      </c>
      <c r="W31" s="230">
        <v>12</v>
      </c>
      <c r="X31" s="230"/>
      <c r="Y31" s="230">
        <v>16</v>
      </c>
      <c r="Z31" s="230"/>
      <c r="AA31" s="230"/>
      <c r="AB31" s="230"/>
      <c r="AC31" s="230">
        <v>26</v>
      </c>
      <c r="AD31" s="230">
        <f t="shared" si="12"/>
        <v>54</v>
      </c>
      <c r="AE31" s="230">
        <f t="shared" si="13"/>
        <v>107</v>
      </c>
      <c r="AF31" s="209">
        <f t="shared" si="14"/>
        <v>4</v>
      </c>
    </row>
    <row r="32" spans="1:32" s="231" customFormat="1" ht="18" customHeight="1">
      <c r="A32" s="206" t="s">
        <v>220</v>
      </c>
      <c r="B32" s="217" t="s">
        <v>203</v>
      </c>
      <c r="C32" s="217"/>
      <c r="D32" s="228" t="s">
        <v>204</v>
      </c>
      <c r="E32" s="229" t="s">
        <v>50</v>
      </c>
      <c r="F32" s="230" t="s">
        <v>53</v>
      </c>
      <c r="G32" s="230" t="s">
        <v>52</v>
      </c>
      <c r="H32" s="197">
        <v>2</v>
      </c>
      <c r="I32" s="197">
        <f>SUM(O32:S32)</f>
        <v>30</v>
      </c>
      <c r="J32" s="210">
        <f t="shared" si="10"/>
        <v>1.36</v>
      </c>
      <c r="K32" s="210">
        <f>SUM(Q32:S32,Y32:AB32)/25</f>
        <v>1.84</v>
      </c>
      <c r="L32" s="209"/>
      <c r="M32" s="229"/>
      <c r="N32" s="229"/>
      <c r="O32" s="230"/>
      <c r="P32" s="230"/>
      <c r="Q32" s="197"/>
      <c r="R32" s="230"/>
      <c r="S32" s="230">
        <v>30</v>
      </c>
      <c r="T32" s="230"/>
      <c r="U32" s="230">
        <v>4</v>
      </c>
      <c r="V32" s="197">
        <f t="shared" si="11"/>
        <v>34</v>
      </c>
      <c r="W32" s="230" t="s">
        <v>57</v>
      </c>
      <c r="X32" s="230"/>
      <c r="Y32" s="230" t="s">
        <v>57</v>
      </c>
      <c r="Z32" s="230" t="s">
        <v>57</v>
      </c>
      <c r="AA32" s="230">
        <v>16</v>
      </c>
      <c r="AB32" s="230"/>
      <c r="AC32" s="230">
        <v>28</v>
      </c>
      <c r="AD32" s="230">
        <f t="shared" si="12"/>
        <v>44</v>
      </c>
      <c r="AE32" s="230">
        <f t="shared" si="13"/>
        <v>78</v>
      </c>
      <c r="AF32" s="209">
        <f t="shared" si="14"/>
        <v>3</v>
      </c>
    </row>
    <row r="33" spans="1:32" s="169" customFormat="1" ht="24" customHeight="1">
      <c r="A33" s="206" t="s">
        <v>221</v>
      </c>
      <c r="B33" s="217" t="s">
        <v>206</v>
      </c>
      <c r="C33" s="217"/>
      <c r="D33" s="228" t="s">
        <v>207</v>
      </c>
      <c r="E33" s="209" t="s">
        <v>50</v>
      </c>
      <c r="F33" s="197" t="s">
        <v>51</v>
      </c>
      <c r="G33" s="197" t="s">
        <v>52</v>
      </c>
      <c r="H33" s="197">
        <v>2</v>
      </c>
      <c r="I33" s="197">
        <v>30</v>
      </c>
      <c r="J33" s="210">
        <f t="shared" si="10"/>
        <v>1.36</v>
      </c>
      <c r="K33" s="210">
        <f>SUM(Q33:S33,Y33:AB33)/25</f>
        <v>1.84</v>
      </c>
      <c r="L33" s="209"/>
      <c r="M33" s="209"/>
      <c r="N33" s="209"/>
      <c r="O33" s="197"/>
      <c r="P33" s="197"/>
      <c r="Q33" s="197"/>
      <c r="R33" s="197"/>
      <c r="S33" s="197">
        <v>30</v>
      </c>
      <c r="T33" s="197"/>
      <c r="U33" s="197">
        <v>4</v>
      </c>
      <c r="V33" s="197">
        <f t="shared" si="11"/>
        <v>34</v>
      </c>
      <c r="W33" s="197"/>
      <c r="X33" s="197"/>
      <c r="Y33" s="197"/>
      <c r="Z33" s="197"/>
      <c r="AA33" s="197">
        <v>16</v>
      </c>
      <c r="AB33" s="197"/>
      <c r="AC33" s="197">
        <v>28</v>
      </c>
      <c r="AD33" s="197">
        <f t="shared" si="12"/>
        <v>44</v>
      </c>
      <c r="AE33" s="197">
        <f t="shared" si="13"/>
        <v>78</v>
      </c>
      <c r="AF33" s="209">
        <f t="shared" si="14"/>
        <v>3</v>
      </c>
    </row>
    <row r="34" spans="1:33" s="236" customFormat="1" ht="15.75" customHeight="1">
      <c r="A34" s="232" t="s">
        <v>222</v>
      </c>
      <c r="B34" s="232"/>
      <c r="C34" s="232"/>
      <c r="D34" s="233" t="s">
        <v>223</v>
      </c>
      <c r="E34" s="234"/>
      <c r="F34" s="235"/>
      <c r="G34" s="235"/>
      <c r="H34" s="235"/>
      <c r="I34" s="234">
        <f>SUM(I35)</f>
        <v>0</v>
      </c>
      <c r="J34" s="234">
        <f aca="true" t="shared" si="15" ref="J34:AF34">SUM(J35)</f>
        <v>2.72</v>
      </c>
      <c r="K34" s="234">
        <f t="shared" si="15"/>
        <v>2.24</v>
      </c>
      <c r="L34" s="234">
        <f t="shared" si="15"/>
        <v>4</v>
      </c>
      <c r="M34" s="234">
        <f t="shared" si="15"/>
        <v>0</v>
      </c>
      <c r="N34" s="234">
        <f t="shared" si="15"/>
        <v>4</v>
      </c>
      <c r="O34" s="234">
        <f t="shared" si="15"/>
        <v>30</v>
      </c>
      <c r="P34" s="234">
        <f t="shared" si="15"/>
        <v>0</v>
      </c>
      <c r="Q34" s="234">
        <f t="shared" si="15"/>
        <v>0</v>
      </c>
      <c r="R34" s="234">
        <f t="shared" si="15"/>
        <v>0</v>
      </c>
      <c r="S34" s="234">
        <f t="shared" si="15"/>
        <v>30</v>
      </c>
      <c r="T34" s="234">
        <f t="shared" si="15"/>
        <v>0</v>
      </c>
      <c r="U34" s="234">
        <f t="shared" si="15"/>
        <v>8</v>
      </c>
      <c r="V34" s="234">
        <f t="shared" si="15"/>
        <v>68</v>
      </c>
      <c r="W34" s="234">
        <f t="shared" si="15"/>
        <v>10</v>
      </c>
      <c r="X34" s="234">
        <f t="shared" si="15"/>
        <v>0</v>
      </c>
      <c r="Y34" s="234">
        <f t="shared" si="15"/>
        <v>0</v>
      </c>
      <c r="Z34" s="234">
        <f t="shared" si="15"/>
        <v>0</v>
      </c>
      <c r="AA34" s="234">
        <f t="shared" si="15"/>
        <v>16</v>
      </c>
      <c r="AB34" s="234">
        <f t="shared" si="15"/>
        <v>0</v>
      </c>
      <c r="AC34" s="234">
        <f t="shared" si="15"/>
        <v>14</v>
      </c>
      <c r="AD34" s="234">
        <f t="shared" si="15"/>
        <v>40</v>
      </c>
      <c r="AE34" s="234">
        <f t="shared" si="15"/>
        <v>108</v>
      </c>
      <c r="AF34" s="234">
        <f t="shared" si="15"/>
        <v>4</v>
      </c>
      <c r="AG34" s="169"/>
    </row>
    <row r="35" spans="1:32" s="169" customFormat="1" ht="38.25" customHeight="1">
      <c r="A35" s="237" t="s">
        <v>224</v>
      </c>
      <c r="B35" s="238" t="s">
        <v>225</v>
      </c>
      <c r="C35" s="238"/>
      <c r="D35" s="239" t="s">
        <v>226</v>
      </c>
      <c r="E35" s="240" t="s">
        <v>49</v>
      </c>
      <c r="F35" s="240" t="s">
        <v>2</v>
      </c>
      <c r="G35" s="241" t="s">
        <v>52</v>
      </c>
      <c r="H35" s="241">
        <v>2</v>
      </c>
      <c r="I35" s="240">
        <f>SUM(O36:S36)</f>
        <v>0</v>
      </c>
      <c r="J35" s="242">
        <f>AVERAGE(V35)/25</f>
        <v>2.72</v>
      </c>
      <c r="K35" s="242">
        <f>SUM(Q35:T35,W35:AB35)/25</f>
        <v>2.24</v>
      </c>
      <c r="L35" s="240">
        <f>AF35</f>
        <v>4</v>
      </c>
      <c r="M35" s="240"/>
      <c r="N35" s="241">
        <v>4</v>
      </c>
      <c r="O35" s="241">
        <v>30</v>
      </c>
      <c r="P35" s="240"/>
      <c r="Q35" s="240"/>
      <c r="R35" s="241" t="s">
        <v>57</v>
      </c>
      <c r="S35" s="241">
        <v>30</v>
      </c>
      <c r="T35" s="240"/>
      <c r="U35" s="241">
        <v>8</v>
      </c>
      <c r="V35" s="241">
        <f>SUM(O35:U35)</f>
        <v>68</v>
      </c>
      <c r="W35" s="241">
        <v>10</v>
      </c>
      <c r="X35" s="240"/>
      <c r="Y35" s="240"/>
      <c r="Z35" s="241" t="s">
        <v>57</v>
      </c>
      <c r="AA35" s="241">
        <v>16</v>
      </c>
      <c r="AB35" s="240"/>
      <c r="AC35" s="241">
        <v>14</v>
      </c>
      <c r="AD35" s="241">
        <f>SUM(W35:AC35)</f>
        <v>40</v>
      </c>
      <c r="AE35" s="241">
        <f>SUM(V35,AD35)</f>
        <v>108</v>
      </c>
      <c r="AF35" s="240">
        <f>INT(AE35/25)</f>
        <v>4</v>
      </c>
    </row>
    <row r="36" spans="1:33" s="169" customFormat="1" ht="42.75" customHeight="1" hidden="1">
      <c r="A36" s="237" t="s">
        <v>227</v>
      </c>
      <c r="B36" s="238" t="s">
        <v>228</v>
      </c>
      <c r="C36" s="238"/>
      <c r="D36" s="345" t="s">
        <v>229</v>
      </c>
      <c r="E36" s="243"/>
      <c r="F36" s="243"/>
      <c r="G36" s="244"/>
      <c r="H36" s="244"/>
      <c r="I36" s="243"/>
      <c r="J36" s="245"/>
      <c r="K36" s="245"/>
      <c r="L36" s="243"/>
      <c r="M36" s="243"/>
      <c r="N36" s="244"/>
      <c r="O36" s="244"/>
      <c r="P36" s="243"/>
      <c r="Q36" s="243"/>
      <c r="R36" s="244"/>
      <c r="S36" s="244"/>
      <c r="T36" s="243"/>
      <c r="U36" s="244"/>
      <c r="V36" s="244"/>
      <c r="W36" s="244"/>
      <c r="X36" s="243"/>
      <c r="Y36" s="243"/>
      <c r="Z36" s="244"/>
      <c r="AA36" s="244"/>
      <c r="AB36" s="243"/>
      <c r="AC36" s="244"/>
      <c r="AD36" s="244"/>
      <c r="AE36" s="244"/>
      <c r="AF36" s="243"/>
      <c r="AG36" s="346" t="s">
        <v>289</v>
      </c>
    </row>
    <row r="37" spans="1:33" s="169" customFormat="1" ht="15.75" customHeight="1" hidden="1">
      <c r="A37" s="237" t="s">
        <v>230</v>
      </c>
      <c r="B37" s="232" t="s">
        <v>231</v>
      </c>
      <c r="C37" s="232"/>
      <c r="D37" s="246" t="s">
        <v>75</v>
      </c>
      <c r="E37" s="234" t="s">
        <v>49</v>
      </c>
      <c r="F37" s="234" t="s">
        <v>53</v>
      </c>
      <c r="G37" s="235" t="s">
        <v>52</v>
      </c>
      <c r="H37" s="235">
        <v>2</v>
      </c>
      <c r="I37" s="234">
        <f>SUM(O37:S37)</f>
        <v>0</v>
      </c>
      <c r="J37" s="247">
        <f>AVERAGE(V37)/30</f>
        <v>4.133333333333334</v>
      </c>
      <c r="K37" s="247">
        <f>SUM(Q37:T37,W37:AB37)/30</f>
        <v>4</v>
      </c>
      <c r="L37" s="234">
        <f>AF37</f>
        <v>4</v>
      </c>
      <c r="M37" s="235"/>
      <c r="N37" s="235">
        <f>AF37</f>
        <v>4</v>
      </c>
      <c r="O37" s="235"/>
      <c r="P37" s="235"/>
      <c r="Q37" s="235"/>
      <c r="R37" s="235"/>
      <c r="S37" s="235"/>
      <c r="T37" s="235">
        <v>120</v>
      </c>
      <c r="U37" s="235">
        <v>4</v>
      </c>
      <c r="V37" s="235">
        <f>SUM(O37:U37)</f>
        <v>124</v>
      </c>
      <c r="W37" s="235"/>
      <c r="X37" s="235"/>
      <c r="Y37" s="235">
        <v>0</v>
      </c>
      <c r="Z37" s="235">
        <v>0</v>
      </c>
      <c r="AA37" s="235"/>
      <c r="AB37" s="235"/>
      <c r="AC37" s="235">
        <v>6</v>
      </c>
      <c r="AD37" s="235">
        <f>SUM(W37:AC37)</f>
        <v>6</v>
      </c>
      <c r="AE37" s="235">
        <f>SUM(V37,AD37)</f>
        <v>130</v>
      </c>
      <c r="AF37" s="235">
        <f>INT(AE37/30)</f>
        <v>4</v>
      </c>
      <c r="AG37" s="222"/>
    </row>
    <row r="38" spans="1:33" s="169" customFormat="1" ht="15.75" customHeight="1" hidden="1">
      <c r="A38" s="218" t="s">
        <v>30</v>
      </c>
      <c r="B38" s="218"/>
      <c r="C38" s="218"/>
      <c r="D38" s="218"/>
      <c r="E38" s="218"/>
      <c r="F38" s="218"/>
      <c r="G38" s="218"/>
      <c r="H38" s="218"/>
      <c r="I38" s="221">
        <f>I27+I34+I37</f>
        <v>278</v>
      </c>
      <c r="J38" s="221">
        <f aca="true" t="shared" si="16" ref="J38:AF38">J27+J34+J37</f>
        <v>29.146666666666665</v>
      </c>
      <c r="K38" s="221">
        <f t="shared" si="16"/>
        <v>28.560000000000002</v>
      </c>
      <c r="L38" s="221">
        <f t="shared" si="16"/>
        <v>32</v>
      </c>
      <c r="M38" s="221">
        <f t="shared" si="16"/>
        <v>5</v>
      </c>
      <c r="N38" s="221">
        <f t="shared" si="16"/>
        <v>20</v>
      </c>
      <c r="O38" s="221">
        <f t="shared" si="16"/>
        <v>112</v>
      </c>
      <c r="P38" s="221">
        <f t="shared" si="16"/>
        <v>0</v>
      </c>
      <c r="Q38" s="221">
        <f t="shared" si="16"/>
        <v>60</v>
      </c>
      <c r="R38" s="221">
        <f t="shared" si="16"/>
        <v>0</v>
      </c>
      <c r="S38" s="221">
        <f t="shared" si="16"/>
        <v>166</v>
      </c>
      <c r="T38" s="221">
        <f t="shared" si="16"/>
        <v>120</v>
      </c>
      <c r="U38" s="221">
        <f t="shared" si="16"/>
        <v>52</v>
      </c>
      <c r="V38" s="221">
        <f t="shared" si="16"/>
        <v>510</v>
      </c>
      <c r="W38" s="221">
        <f t="shared" si="16"/>
        <v>49</v>
      </c>
      <c r="X38" s="221">
        <f t="shared" si="16"/>
        <v>0</v>
      </c>
      <c r="Y38" s="221">
        <f t="shared" si="16"/>
        <v>52</v>
      </c>
      <c r="Z38" s="221">
        <f t="shared" si="16"/>
        <v>0</v>
      </c>
      <c r="AA38" s="221">
        <f t="shared" si="16"/>
        <v>114</v>
      </c>
      <c r="AB38" s="221">
        <f t="shared" si="16"/>
        <v>0</v>
      </c>
      <c r="AC38" s="221">
        <f t="shared" si="16"/>
        <v>154</v>
      </c>
      <c r="AD38" s="221">
        <f t="shared" si="16"/>
        <v>369</v>
      </c>
      <c r="AE38" s="221">
        <f t="shared" si="16"/>
        <v>879</v>
      </c>
      <c r="AF38" s="221">
        <f t="shared" si="16"/>
        <v>31</v>
      </c>
      <c r="AG38" s="222"/>
    </row>
    <row r="39" spans="3:32" s="248" customFormat="1" ht="20.25" customHeight="1">
      <c r="C39" s="318"/>
      <c r="D39" s="317" t="s">
        <v>43</v>
      </c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9"/>
    </row>
    <row r="40" spans="1:34" s="169" customFormat="1" ht="15.75" customHeight="1" hidden="1">
      <c r="A40" s="201" t="s">
        <v>48</v>
      </c>
      <c r="B40" s="201"/>
      <c r="C40" s="201"/>
      <c r="D40" s="202" t="s">
        <v>177</v>
      </c>
      <c r="E40" s="203"/>
      <c r="F40" s="205"/>
      <c r="G40" s="205"/>
      <c r="H40" s="205"/>
      <c r="I40" s="205">
        <f aca="true" t="shared" si="17" ref="I40:Q40">SUM(I41:I44)</f>
        <v>159</v>
      </c>
      <c r="J40" s="203">
        <f t="shared" si="17"/>
        <v>7.639999999999999</v>
      </c>
      <c r="K40" s="203">
        <f t="shared" si="17"/>
        <v>7.04</v>
      </c>
      <c r="L40" s="203">
        <f t="shared" si="17"/>
        <v>10</v>
      </c>
      <c r="M40" s="203">
        <f t="shared" si="17"/>
        <v>0</v>
      </c>
      <c r="N40" s="203">
        <f t="shared" si="17"/>
        <v>0</v>
      </c>
      <c r="O40" s="203">
        <f t="shared" si="17"/>
        <v>65</v>
      </c>
      <c r="P40" s="203">
        <f t="shared" si="17"/>
        <v>0</v>
      </c>
      <c r="Q40" s="203">
        <f t="shared" si="17"/>
        <v>56</v>
      </c>
      <c r="R40" s="205">
        <f>SUM(R41:R44)</f>
        <v>8</v>
      </c>
      <c r="S40" s="205">
        <f>SUM(S41:S44)</f>
        <v>30</v>
      </c>
      <c r="T40" s="205">
        <f>SUM(T41:T44)</f>
        <v>0</v>
      </c>
      <c r="U40" s="205">
        <f>SUM(U41:U44)</f>
        <v>32</v>
      </c>
      <c r="V40" s="205">
        <f>SUM(V41:V44)</f>
        <v>191</v>
      </c>
      <c r="W40" s="205">
        <f aca="true" t="shared" si="18" ref="W40:AF40">SUM(W41:W44)</f>
        <v>42</v>
      </c>
      <c r="X40" s="205">
        <f t="shared" si="18"/>
        <v>0</v>
      </c>
      <c r="Y40" s="205">
        <f t="shared" si="18"/>
        <v>52</v>
      </c>
      <c r="Z40" s="205">
        <f t="shared" si="18"/>
        <v>0</v>
      </c>
      <c r="AA40" s="205">
        <f t="shared" si="18"/>
        <v>30</v>
      </c>
      <c r="AB40" s="205">
        <f t="shared" si="18"/>
        <v>0</v>
      </c>
      <c r="AC40" s="205">
        <f t="shared" si="18"/>
        <v>92</v>
      </c>
      <c r="AD40" s="205">
        <f t="shared" si="18"/>
        <v>217</v>
      </c>
      <c r="AE40" s="205">
        <f t="shared" si="18"/>
        <v>408</v>
      </c>
      <c r="AF40" s="205">
        <f t="shared" si="18"/>
        <v>15</v>
      </c>
      <c r="AG40" s="249"/>
      <c r="AH40" s="250"/>
    </row>
    <row r="41" spans="1:34" s="169" customFormat="1" ht="36.75" customHeight="1">
      <c r="A41" s="206" t="s">
        <v>232</v>
      </c>
      <c r="B41" s="216" t="s">
        <v>233</v>
      </c>
      <c r="C41" s="216"/>
      <c r="D41" s="225" t="s">
        <v>234</v>
      </c>
      <c r="E41" s="209" t="s">
        <v>50</v>
      </c>
      <c r="F41" s="197" t="s">
        <v>2</v>
      </c>
      <c r="G41" s="197" t="s">
        <v>54</v>
      </c>
      <c r="H41" s="197">
        <v>3</v>
      </c>
      <c r="I41" s="197">
        <f>SUM(O41:T41)</f>
        <v>55</v>
      </c>
      <c r="J41" s="210">
        <f>AVERAGE(V41)/25</f>
        <v>2.52</v>
      </c>
      <c r="K41" s="210">
        <f>SUM(Q41:S41,Y41:AB41)/25</f>
        <v>2.16</v>
      </c>
      <c r="L41" s="209">
        <f>AF41</f>
        <v>5</v>
      </c>
      <c r="M41" s="209"/>
      <c r="N41" s="209"/>
      <c r="O41" s="197">
        <v>25</v>
      </c>
      <c r="P41" s="197"/>
      <c r="Q41" s="197">
        <v>14</v>
      </c>
      <c r="R41" s="197"/>
      <c r="S41" s="197">
        <v>16</v>
      </c>
      <c r="T41" s="197"/>
      <c r="U41" s="197">
        <v>8</v>
      </c>
      <c r="V41" s="197">
        <f>SUM(O41:U41)</f>
        <v>63</v>
      </c>
      <c r="W41" s="209">
        <v>18</v>
      </c>
      <c r="X41" s="209"/>
      <c r="Y41" s="209">
        <v>8</v>
      </c>
      <c r="Z41" s="209" t="s">
        <v>57</v>
      </c>
      <c r="AA41" s="209">
        <v>16</v>
      </c>
      <c r="AB41" s="209"/>
      <c r="AC41" s="209">
        <v>20</v>
      </c>
      <c r="AD41" s="197">
        <f>SUM(W41:AC41)</f>
        <v>62</v>
      </c>
      <c r="AE41" s="197">
        <f>SUM(V41,AD41)</f>
        <v>125</v>
      </c>
      <c r="AF41" s="209">
        <f>INT(AE41/25)</f>
        <v>5</v>
      </c>
      <c r="AG41" s="249"/>
      <c r="AH41" s="250"/>
    </row>
    <row r="42" spans="1:34" s="169" customFormat="1" ht="15.75" customHeight="1">
      <c r="A42" s="206" t="s">
        <v>235</v>
      </c>
      <c r="B42" s="217" t="s">
        <v>236</v>
      </c>
      <c r="C42" s="217"/>
      <c r="D42" s="228" t="s">
        <v>237</v>
      </c>
      <c r="E42" s="209" t="s">
        <v>50</v>
      </c>
      <c r="F42" s="197" t="s">
        <v>2</v>
      </c>
      <c r="G42" s="197" t="s">
        <v>54</v>
      </c>
      <c r="H42" s="197">
        <v>3</v>
      </c>
      <c r="I42" s="197">
        <f>SUM(O42:T42)</f>
        <v>26</v>
      </c>
      <c r="J42" s="210">
        <f>AVERAGE(V42)/25</f>
        <v>1.36</v>
      </c>
      <c r="K42" s="210">
        <f>SUM(Q42:S42,Y42:AB42)/25</f>
        <v>1.32</v>
      </c>
      <c r="L42" s="209">
        <f>AF42</f>
        <v>2</v>
      </c>
      <c r="M42" s="209" t="s">
        <v>57</v>
      </c>
      <c r="N42" s="209"/>
      <c r="O42" s="197">
        <v>8</v>
      </c>
      <c r="P42" s="197"/>
      <c r="Q42" s="197">
        <v>10</v>
      </c>
      <c r="R42" s="197">
        <v>8</v>
      </c>
      <c r="S42" s="197"/>
      <c r="T42" s="197"/>
      <c r="U42" s="197">
        <v>8</v>
      </c>
      <c r="V42" s="197">
        <f>SUM(O42:U42)</f>
        <v>34</v>
      </c>
      <c r="W42" s="209">
        <v>4</v>
      </c>
      <c r="X42" s="209"/>
      <c r="Y42" s="209">
        <v>15</v>
      </c>
      <c r="Z42" s="209"/>
      <c r="AA42" s="209"/>
      <c r="AB42" s="209"/>
      <c r="AC42" s="209">
        <v>20</v>
      </c>
      <c r="AD42" s="197">
        <f>SUM(W42:AC42)</f>
        <v>39</v>
      </c>
      <c r="AE42" s="197">
        <f>SUM(V42,AD42)</f>
        <v>73</v>
      </c>
      <c r="AF42" s="209">
        <f>INT(AE42/25)</f>
        <v>2</v>
      </c>
      <c r="AG42" s="249"/>
      <c r="AH42" s="250"/>
    </row>
    <row r="43" spans="1:34" s="169" customFormat="1" ht="21" customHeight="1">
      <c r="A43" s="206" t="s">
        <v>238</v>
      </c>
      <c r="B43" s="217" t="s">
        <v>239</v>
      </c>
      <c r="C43" s="217"/>
      <c r="D43" s="251" t="s">
        <v>240</v>
      </c>
      <c r="E43" s="209" t="s">
        <v>50</v>
      </c>
      <c r="F43" s="197" t="s">
        <v>2</v>
      </c>
      <c r="G43" s="197" t="s">
        <v>54</v>
      </c>
      <c r="H43" s="197">
        <v>3</v>
      </c>
      <c r="I43" s="197">
        <f>SUM(O43:T43)</f>
        <v>50</v>
      </c>
      <c r="J43" s="210">
        <f>AVERAGE(V43)/25</f>
        <v>2.32</v>
      </c>
      <c r="K43" s="210">
        <f>SUM(Q43:S43,Y43:AB43)/25</f>
        <v>2.8</v>
      </c>
      <c r="L43" s="209"/>
      <c r="M43" s="209"/>
      <c r="N43" s="209"/>
      <c r="O43" s="197">
        <v>16</v>
      </c>
      <c r="P43" s="197"/>
      <c r="Q43" s="197">
        <v>20</v>
      </c>
      <c r="R43" s="197"/>
      <c r="S43" s="197">
        <v>14</v>
      </c>
      <c r="T43" s="197"/>
      <c r="U43" s="197">
        <v>8</v>
      </c>
      <c r="V43" s="197">
        <f>SUM(O43:U43)</f>
        <v>58</v>
      </c>
      <c r="W43" s="209">
        <v>8</v>
      </c>
      <c r="X43" s="209"/>
      <c r="Y43" s="209">
        <v>22</v>
      </c>
      <c r="Z43" s="209"/>
      <c r="AA43" s="209">
        <v>14</v>
      </c>
      <c r="AB43" s="209"/>
      <c r="AC43" s="209">
        <v>26</v>
      </c>
      <c r="AD43" s="197">
        <v>71</v>
      </c>
      <c r="AE43" s="197">
        <f>SUM(V43,AD43)</f>
        <v>129</v>
      </c>
      <c r="AF43" s="209">
        <f>INT(AE43/25)</f>
        <v>5</v>
      </c>
      <c r="AG43" s="249"/>
      <c r="AH43" s="250"/>
    </row>
    <row r="44" spans="1:36" s="169" customFormat="1" ht="15" customHeight="1">
      <c r="A44" s="206" t="s">
        <v>241</v>
      </c>
      <c r="B44" s="217" t="s">
        <v>242</v>
      </c>
      <c r="C44" s="217"/>
      <c r="D44" s="228" t="s">
        <v>243</v>
      </c>
      <c r="E44" s="196" t="s">
        <v>50</v>
      </c>
      <c r="F44" s="197" t="s">
        <v>2</v>
      </c>
      <c r="G44" s="197" t="s">
        <v>54</v>
      </c>
      <c r="H44" s="197">
        <v>3</v>
      </c>
      <c r="I44" s="197">
        <f>SUM(O44:T44)</f>
        <v>28</v>
      </c>
      <c r="J44" s="210">
        <f>AVERAGE(V44)/25</f>
        <v>1.44</v>
      </c>
      <c r="K44" s="210">
        <f>SUM(Q44:S44,Y44:AB44)/25</f>
        <v>0.76</v>
      </c>
      <c r="L44" s="209">
        <f>AF44</f>
        <v>3</v>
      </c>
      <c r="M44" s="209"/>
      <c r="N44" s="197" t="s">
        <v>57</v>
      </c>
      <c r="O44" s="197">
        <v>16</v>
      </c>
      <c r="P44" s="197"/>
      <c r="Q44" s="197">
        <v>12</v>
      </c>
      <c r="R44" s="197"/>
      <c r="S44" s="197"/>
      <c r="T44" s="197"/>
      <c r="U44" s="197">
        <v>8</v>
      </c>
      <c r="V44" s="197">
        <f>SUM(O44:U44)</f>
        <v>36</v>
      </c>
      <c r="W44" s="197">
        <v>12</v>
      </c>
      <c r="X44" s="197"/>
      <c r="Y44" s="197">
        <v>7</v>
      </c>
      <c r="Z44" s="197"/>
      <c r="AA44" s="197"/>
      <c r="AB44" s="197"/>
      <c r="AC44" s="197">
        <v>26</v>
      </c>
      <c r="AD44" s="197">
        <f>SUM(W44:AC44)</f>
        <v>45</v>
      </c>
      <c r="AE44" s="197">
        <f>SUM(V44,AD44)</f>
        <v>81</v>
      </c>
      <c r="AF44" s="209">
        <f>INT(AE44/25)</f>
        <v>3</v>
      </c>
      <c r="AG44" s="249"/>
      <c r="AH44" s="250"/>
      <c r="AI44" s="250"/>
      <c r="AJ44" s="250"/>
    </row>
    <row r="45" spans="1:33" s="236" customFormat="1" ht="15.75" customHeight="1">
      <c r="A45" s="232" t="s">
        <v>244</v>
      </c>
      <c r="B45" s="232"/>
      <c r="C45" s="232"/>
      <c r="D45" s="233" t="s">
        <v>245</v>
      </c>
      <c r="E45" s="234"/>
      <c r="F45" s="235"/>
      <c r="G45" s="235"/>
      <c r="H45" s="235"/>
      <c r="I45" s="234">
        <f aca="true" t="shared" si="19" ref="I45:AF45">SUM(I46:I51)</f>
        <v>110</v>
      </c>
      <c r="J45" s="234">
        <f t="shared" si="19"/>
        <v>5.359999999999999</v>
      </c>
      <c r="K45" s="234">
        <f t="shared" si="19"/>
        <v>3.92</v>
      </c>
      <c r="L45" s="234">
        <f t="shared" si="19"/>
        <v>12</v>
      </c>
      <c r="M45" s="234">
        <f t="shared" si="19"/>
        <v>0</v>
      </c>
      <c r="N45" s="234">
        <f t="shared" si="19"/>
        <v>10</v>
      </c>
      <c r="O45" s="234">
        <f t="shared" si="19"/>
        <v>50</v>
      </c>
      <c r="P45" s="234">
        <f t="shared" si="19"/>
        <v>0</v>
      </c>
      <c r="Q45" s="234">
        <f t="shared" si="19"/>
        <v>28</v>
      </c>
      <c r="R45" s="234">
        <f t="shared" si="19"/>
        <v>0</v>
      </c>
      <c r="S45" s="234">
        <f t="shared" si="19"/>
        <v>32</v>
      </c>
      <c r="T45" s="234">
        <f t="shared" si="19"/>
        <v>0</v>
      </c>
      <c r="U45" s="234">
        <f t="shared" si="19"/>
        <v>24</v>
      </c>
      <c r="V45" s="234">
        <f t="shared" si="19"/>
        <v>134</v>
      </c>
      <c r="W45" s="234">
        <f t="shared" si="19"/>
        <v>20</v>
      </c>
      <c r="X45" s="234">
        <f t="shared" si="19"/>
        <v>0</v>
      </c>
      <c r="Y45" s="234">
        <f t="shared" si="19"/>
        <v>32</v>
      </c>
      <c r="Z45" s="234">
        <f t="shared" si="19"/>
        <v>0</v>
      </c>
      <c r="AA45" s="234">
        <f t="shared" si="19"/>
        <v>36</v>
      </c>
      <c r="AB45" s="234">
        <f t="shared" si="19"/>
        <v>0</v>
      </c>
      <c r="AC45" s="234">
        <f t="shared" si="19"/>
        <v>48</v>
      </c>
      <c r="AD45" s="234">
        <f t="shared" si="19"/>
        <v>136</v>
      </c>
      <c r="AE45" s="234">
        <f t="shared" si="19"/>
        <v>270</v>
      </c>
      <c r="AF45" s="234">
        <f t="shared" si="19"/>
        <v>10</v>
      </c>
      <c r="AG45" s="169"/>
    </row>
    <row r="46" spans="1:32" s="169" customFormat="1" ht="39" customHeight="1">
      <c r="A46" s="237" t="s">
        <v>246</v>
      </c>
      <c r="B46" s="252" t="s">
        <v>247</v>
      </c>
      <c r="C46" s="252"/>
      <c r="D46" s="253" t="s">
        <v>248</v>
      </c>
      <c r="E46" s="240" t="s">
        <v>49</v>
      </c>
      <c r="F46" s="241" t="s">
        <v>2</v>
      </c>
      <c r="G46" s="241" t="s">
        <v>54</v>
      </c>
      <c r="H46" s="241">
        <v>3</v>
      </c>
      <c r="I46" s="240">
        <f>SUM(O46:S46)</f>
        <v>34</v>
      </c>
      <c r="J46" s="242">
        <f>AVERAGE(V46)/25</f>
        <v>1.68</v>
      </c>
      <c r="K46" s="240">
        <f>SUM(Q46:S47,Y46:AA47)/25</f>
        <v>1.52</v>
      </c>
      <c r="L46" s="240">
        <v>5</v>
      </c>
      <c r="M46" s="240"/>
      <c r="N46" s="240">
        <v>3</v>
      </c>
      <c r="O46" s="240">
        <v>16</v>
      </c>
      <c r="P46" s="240"/>
      <c r="Q46" s="240">
        <v>8</v>
      </c>
      <c r="R46" s="240"/>
      <c r="S46" s="240">
        <v>10</v>
      </c>
      <c r="T46" s="240"/>
      <c r="U46" s="240">
        <v>8</v>
      </c>
      <c r="V46" s="241">
        <f>SUM(O46:U46)</f>
        <v>42</v>
      </c>
      <c r="W46" s="240">
        <v>6</v>
      </c>
      <c r="X46" s="240"/>
      <c r="Y46" s="240">
        <v>10</v>
      </c>
      <c r="Z46" s="240"/>
      <c r="AA46" s="240">
        <v>10</v>
      </c>
      <c r="AB46" s="240"/>
      <c r="AC46" s="240">
        <v>14</v>
      </c>
      <c r="AD46" s="241">
        <f>SUM(W46:AC46)</f>
        <v>40</v>
      </c>
      <c r="AE46" s="241">
        <f>SUM(V46,AD46)</f>
        <v>82</v>
      </c>
      <c r="AF46" s="240">
        <f>INT(AE46/25)</f>
        <v>3</v>
      </c>
    </row>
    <row r="47" spans="1:33" s="169" customFormat="1" ht="36.75" customHeight="1" hidden="1">
      <c r="A47" s="237" t="s">
        <v>249</v>
      </c>
      <c r="B47" s="252" t="s">
        <v>250</v>
      </c>
      <c r="C47" s="252"/>
      <c r="D47" s="347" t="s">
        <v>251</v>
      </c>
      <c r="E47" s="243"/>
      <c r="F47" s="244"/>
      <c r="G47" s="244"/>
      <c r="H47" s="244"/>
      <c r="I47" s="243"/>
      <c r="J47" s="245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4"/>
      <c r="W47" s="243"/>
      <c r="X47" s="243"/>
      <c r="Y47" s="243"/>
      <c r="Z47" s="243"/>
      <c r="AA47" s="243"/>
      <c r="AB47" s="243"/>
      <c r="AC47" s="243"/>
      <c r="AD47" s="244"/>
      <c r="AE47" s="244"/>
      <c r="AF47" s="243"/>
      <c r="AG47" s="346" t="s">
        <v>289</v>
      </c>
    </row>
    <row r="48" spans="1:32" s="169" customFormat="1" ht="39" customHeight="1">
      <c r="A48" s="237" t="s">
        <v>252</v>
      </c>
      <c r="B48" s="252" t="s">
        <v>253</v>
      </c>
      <c r="C48" s="252"/>
      <c r="D48" s="253" t="s">
        <v>254</v>
      </c>
      <c r="E48" s="240" t="s">
        <v>49</v>
      </c>
      <c r="F48" s="240" t="s">
        <v>2</v>
      </c>
      <c r="G48" s="241" t="s">
        <v>54</v>
      </c>
      <c r="H48" s="241">
        <v>3</v>
      </c>
      <c r="I48" s="240">
        <f>SUM(O48:S48)</f>
        <v>42</v>
      </c>
      <c r="J48" s="242">
        <f>AVERAGE(V48)/25</f>
        <v>2</v>
      </c>
      <c r="K48" s="242">
        <f>SUM(Q48:T48,W48:AB48)/25</f>
        <v>2.4</v>
      </c>
      <c r="L48" s="240">
        <f>AF48</f>
        <v>4</v>
      </c>
      <c r="M48" s="240"/>
      <c r="N48" s="241">
        <v>4</v>
      </c>
      <c r="O48" s="241">
        <v>18</v>
      </c>
      <c r="P48" s="240"/>
      <c r="Q48" s="241">
        <v>12</v>
      </c>
      <c r="R48" s="241" t="s">
        <v>57</v>
      </c>
      <c r="S48" s="241">
        <v>12</v>
      </c>
      <c r="T48" s="240"/>
      <c r="U48" s="241">
        <v>8</v>
      </c>
      <c r="V48" s="241">
        <f>SUM(O48:U48)</f>
        <v>50</v>
      </c>
      <c r="W48" s="241">
        <v>8</v>
      </c>
      <c r="X48" s="240"/>
      <c r="Y48" s="241">
        <v>12</v>
      </c>
      <c r="Z48" s="241" t="s">
        <v>57</v>
      </c>
      <c r="AA48" s="241">
        <v>16</v>
      </c>
      <c r="AB48" s="240"/>
      <c r="AC48" s="241">
        <v>18</v>
      </c>
      <c r="AD48" s="241">
        <f>SUM(W48:AC48)</f>
        <v>54</v>
      </c>
      <c r="AE48" s="241">
        <f>SUM(V48,AD48)</f>
        <v>104</v>
      </c>
      <c r="AF48" s="240">
        <f>INT(AE48/25)</f>
        <v>4</v>
      </c>
    </row>
    <row r="49" spans="1:33" s="169" customFormat="1" ht="39" customHeight="1" hidden="1">
      <c r="A49" s="237" t="s">
        <v>255</v>
      </c>
      <c r="B49" s="252" t="s">
        <v>256</v>
      </c>
      <c r="C49" s="252"/>
      <c r="D49" s="347" t="s">
        <v>257</v>
      </c>
      <c r="E49" s="254"/>
      <c r="F49" s="254"/>
      <c r="G49" s="255"/>
      <c r="H49" s="255"/>
      <c r="I49" s="254"/>
      <c r="J49" s="256"/>
      <c r="K49" s="256"/>
      <c r="L49" s="254"/>
      <c r="M49" s="254"/>
      <c r="N49" s="255"/>
      <c r="O49" s="255"/>
      <c r="P49" s="254"/>
      <c r="Q49" s="255"/>
      <c r="R49" s="255"/>
      <c r="S49" s="255"/>
      <c r="T49" s="254"/>
      <c r="U49" s="255"/>
      <c r="V49" s="255"/>
      <c r="W49" s="255"/>
      <c r="X49" s="254"/>
      <c r="Y49" s="255"/>
      <c r="Z49" s="255"/>
      <c r="AA49" s="255"/>
      <c r="AB49" s="254"/>
      <c r="AC49" s="255"/>
      <c r="AD49" s="255"/>
      <c r="AE49" s="255"/>
      <c r="AF49" s="254"/>
      <c r="AG49" s="346" t="s">
        <v>289</v>
      </c>
    </row>
    <row r="50" spans="1:32" s="258" customFormat="1" ht="38.25" customHeight="1">
      <c r="A50" s="237" t="s">
        <v>258</v>
      </c>
      <c r="B50" s="252" t="s">
        <v>259</v>
      </c>
      <c r="C50" s="252"/>
      <c r="D50" s="253" t="s">
        <v>260</v>
      </c>
      <c r="E50" s="240" t="s">
        <v>49</v>
      </c>
      <c r="F50" s="241" t="s">
        <v>2</v>
      </c>
      <c r="G50" s="241" t="s">
        <v>54</v>
      </c>
      <c r="H50" s="241">
        <v>3</v>
      </c>
      <c r="I50" s="240">
        <f>SUM(O50:S50)</f>
        <v>34</v>
      </c>
      <c r="J50" s="242">
        <f>AVERAGE(V50)/25</f>
        <v>1.68</v>
      </c>
      <c r="K50" s="242">
        <f>SUM(Q51:S51,W51:AB51)/25</f>
        <v>0</v>
      </c>
      <c r="L50" s="240">
        <f>AF50</f>
        <v>3</v>
      </c>
      <c r="M50" s="257"/>
      <c r="N50" s="257">
        <v>3</v>
      </c>
      <c r="O50" s="257">
        <v>16</v>
      </c>
      <c r="P50" s="257"/>
      <c r="Q50" s="257">
        <v>8</v>
      </c>
      <c r="R50" s="241">
        <v>0</v>
      </c>
      <c r="S50" s="241">
        <v>10</v>
      </c>
      <c r="T50" s="257"/>
      <c r="U50" s="257">
        <v>8</v>
      </c>
      <c r="V50" s="240">
        <f>SUM(O50:U50)</f>
        <v>42</v>
      </c>
      <c r="W50" s="257">
        <v>6</v>
      </c>
      <c r="X50" s="257"/>
      <c r="Y50" s="257">
        <v>10</v>
      </c>
      <c r="Z50" s="241">
        <v>0</v>
      </c>
      <c r="AA50" s="241">
        <v>10</v>
      </c>
      <c r="AB50" s="257"/>
      <c r="AC50" s="257">
        <v>16</v>
      </c>
      <c r="AD50" s="240">
        <f>SUM(W50:AC50)</f>
        <v>42</v>
      </c>
      <c r="AE50" s="241">
        <f>SUM(V50,AD50)</f>
        <v>84</v>
      </c>
      <c r="AF50" s="240">
        <f>INT(AE50/25)</f>
        <v>3</v>
      </c>
    </row>
    <row r="51" spans="1:33" s="169" customFormat="1" ht="34.5" customHeight="1" hidden="1">
      <c r="A51" s="237" t="s">
        <v>261</v>
      </c>
      <c r="B51" s="259" t="s">
        <v>262</v>
      </c>
      <c r="C51" s="259"/>
      <c r="D51" s="348" t="s">
        <v>263</v>
      </c>
      <c r="E51" s="243"/>
      <c r="F51" s="244"/>
      <c r="G51" s="244"/>
      <c r="H51" s="244"/>
      <c r="I51" s="244"/>
      <c r="J51" s="245"/>
      <c r="K51" s="245"/>
      <c r="L51" s="243"/>
      <c r="M51" s="260"/>
      <c r="N51" s="260"/>
      <c r="O51" s="260"/>
      <c r="P51" s="260"/>
      <c r="Q51" s="260"/>
      <c r="R51" s="244"/>
      <c r="S51" s="244"/>
      <c r="T51" s="260"/>
      <c r="U51" s="260"/>
      <c r="V51" s="244"/>
      <c r="W51" s="260"/>
      <c r="X51" s="260"/>
      <c r="Y51" s="260"/>
      <c r="Z51" s="244"/>
      <c r="AA51" s="244"/>
      <c r="AB51" s="260"/>
      <c r="AC51" s="260"/>
      <c r="AD51" s="244"/>
      <c r="AE51" s="244"/>
      <c r="AF51" s="243"/>
      <c r="AG51" s="346" t="s">
        <v>289</v>
      </c>
    </row>
    <row r="52" spans="1:33" s="169" customFormat="1" ht="15.75" customHeight="1" hidden="1">
      <c r="A52" s="261" t="s">
        <v>264</v>
      </c>
      <c r="B52" s="262" t="s">
        <v>265</v>
      </c>
      <c r="C52" s="262"/>
      <c r="D52" s="263" t="s">
        <v>266</v>
      </c>
      <c r="E52" s="264" t="s">
        <v>49</v>
      </c>
      <c r="F52" s="265" t="s">
        <v>53</v>
      </c>
      <c r="G52" s="265" t="s">
        <v>54</v>
      </c>
      <c r="H52" s="265">
        <v>3</v>
      </c>
      <c r="I52" s="264">
        <f>SUM(O52:S52)</f>
        <v>16</v>
      </c>
      <c r="J52" s="266">
        <f>AVERAGE(V52)/25</f>
        <v>0.8</v>
      </c>
      <c r="K52" s="266">
        <f>SUM(Q52:S52,Y52:AB52)/25</f>
        <v>1.28</v>
      </c>
      <c r="L52" s="264">
        <f>AF52</f>
        <v>2</v>
      </c>
      <c r="M52" s="265"/>
      <c r="N52" s="265">
        <v>2</v>
      </c>
      <c r="O52" s="265"/>
      <c r="P52" s="265"/>
      <c r="Q52" s="265"/>
      <c r="R52" s="265">
        <v>0</v>
      </c>
      <c r="S52" s="265">
        <v>16</v>
      </c>
      <c r="T52" s="265"/>
      <c r="U52" s="265">
        <v>4</v>
      </c>
      <c r="V52" s="265">
        <f>SUM(O52:U52)</f>
        <v>20</v>
      </c>
      <c r="W52" s="265"/>
      <c r="X52" s="265"/>
      <c r="Y52" s="265">
        <v>0</v>
      </c>
      <c r="Z52" s="265">
        <v>0</v>
      </c>
      <c r="AA52" s="265">
        <v>16</v>
      </c>
      <c r="AB52" s="265"/>
      <c r="AC52" s="265">
        <v>22</v>
      </c>
      <c r="AD52" s="265">
        <f>SUM(W52:AC52)</f>
        <v>38</v>
      </c>
      <c r="AE52" s="265">
        <f>SUM(V52,AD52)</f>
        <v>58</v>
      </c>
      <c r="AF52" s="264">
        <f>INT(AE52/25)</f>
        <v>2</v>
      </c>
      <c r="AG52" s="222"/>
    </row>
    <row r="53" spans="1:32" s="169" customFormat="1" ht="15.75" customHeight="1" hidden="1">
      <c r="A53" s="261" t="s">
        <v>267</v>
      </c>
      <c r="B53" s="267" t="s">
        <v>268</v>
      </c>
      <c r="C53" s="267"/>
      <c r="D53" s="268" t="s">
        <v>269</v>
      </c>
      <c r="E53" s="264" t="s">
        <v>49</v>
      </c>
      <c r="F53" s="264" t="s">
        <v>51</v>
      </c>
      <c r="G53" s="265" t="s">
        <v>54</v>
      </c>
      <c r="H53" s="265">
        <v>3</v>
      </c>
      <c r="I53" s="264">
        <f>SUM(O53:S53)</f>
        <v>0</v>
      </c>
      <c r="J53" s="266">
        <f>AVERAGE(V53)/25</f>
        <v>0.08</v>
      </c>
      <c r="K53" s="266">
        <f>SUM(Q53:S53,W53:AB53)/27</f>
        <v>0.3333333333333333</v>
      </c>
      <c r="L53" s="269"/>
      <c r="M53" s="269"/>
      <c r="N53" s="264">
        <f>AF53</f>
        <v>1</v>
      </c>
      <c r="O53" s="264"/>
      <c r="P53" s="264"/>
      <c r="Q53" s="264"/>
      <c r="R53" s="264">
        <v>0</v>
      </c>
      <c r="S53" s="264"/>
      <c r="T53" s="264"/>
      <c r="U53" s="264">
        <v>2</v>
      </c>
      <c r="V53" s="265">
        <f>SUM(O53:U53)</f>
        <v>2</v>
      </c>
      <c r="W53" s="269"/>
      <c r="X53" s="264"/>
      <c r="Y53" s="269"/>
      <c r="Z53" s="264">
        <v>0</v>
      </c>
      <c r="AA53" s="269"/>
      <c r="AB53" s="264">
        <v>9</v>
      </c>
      <c r="AC53" s="264">
        <v>14</v>
      </c>
      <c r="AD53" s="264">
        <f>SUM(W53:AC53)</f>
        <v>23</v>
      </c>
      <c r="AE53" s="264">
        <f>SUM(V53,AD53)</f>
        <v>25</v>
      </c>
      <c r="AF53" s="265">
        <f>INT(AE53/25)</f>
        <v>1</v>
      </c>
    </row>
    <row r="54" spans="1:33" s="169" customFormat="1" ht="15.75" customHeight="1" hidden="1">
      <c r="A54" s="237" t="s">
        <v>270</v>
      </c>
      <c r="B54" s="270" t="s">
        <v>231</v>
      </c>
      <c r="C54" s="271"/>
      <c r="D54" s="246" t="s">
        <v>75</v>
      </c>
      <c r="E54" s="234" t="s">
        <v>49</v>
      </c>
      <c r="F54" s="234" t="s">
        <v>53</v>
      </c>
      <c r="G54" s="235" t="s">
        <v>54</v>
      </c>
      <c r="H54" s="235">
        <v>3</v>
      </c>
      <c r="I54" s="235"/>
      <c r="J54" s="247">
        <f>AVERAGE(V54)/30</f>
        <v>4.133333333333334</v>
      </c>
      <c r="K54" s="247">
        <f>SUM(Q54:T54,W54:AB54)/30</f>
        <v>4</v>
      </c>
      <c r="L54" s="234">
        <f>AF54</f>
        <v>4</v>
      </c>
      <c r="M54" s="235"/>
      <c r="N54" s="235">
        <f>AF54</f>
        <v>4</v>
      </c>
      <c r="O54" s="235"/>
      <c r="P54" s="235"/>
      <c r="Q54" s="235"/>
      <c r="R54" s="235"/>
      <c r="S54" s="235"/>
      <c r="T54" s="235">
        <v>120</v>
      </c>
      <c r="U54" s="235">
        <v>4</v>
      </c>
      <c r="V54" s="235">
        <f>SUM(O54:U54)</f>
        <v>124</v>
      </c>
      <c r="W54" s="235"/>
      <c r="X54" s="235"/>
      <c r="Y54" s="235">
        <v>0</v>
      </c>
      <c r="Z54" s="235">
        <v>0</v>
      </c>
      <c r="AA54" s="235"/>
      <c r="AB54" s="235"/>
      <c r="AC54" s="235">
        <v>6</v>
      </c>
      <c r="AD54" s="235">
        <f>SUM(W54:AC54)</f>
        <v>6</v>
      </c>
      <c r="AE54" s="235">
        <f>SUM(V54,AD54)</f>
        <v>130</v>
      </c>
      <c r="AF54" s="235">
        <f>INT(AE54/30)</f>
        <v>4</v>
      </c>
      <c r="AG54" s="222"/>
    </row>
    <row r="55" spans="1:36" s="169" customFormat="1" ht="15.75" customHeight="1" hidden="1">
      <c r="A55" s="272" t="s">
        <v>31</v>
      </c>
      <c r="B55" s="272"/>
      <c r="C55" s="272"/>
      <c r="D55" s="272"/>
      <c r="E55" s="272"/>
      <c r="F55" s="272"/>
      <c r="G55" s="272"/>
      <c r="H55" s="272"/>
      <c r="I55" s="221">
        <f aca="true" t="shared" si="20" ref="I55:AF55">I40+I45+I52+I53+I54</f>
        <v>285</v>
      </c>
      <c r="J55" s="221">
        <f t="shared" si="20"/>
        <v>18.013333333333332</v>
      </c>
      <c r="K55" s="221">
        <f t="shared" si="20"/>
        <v>16.573333333333334</v>
      </c>
      <c r="L55" s="221">
        <f t="shared" si="20"/>
        <v>28</v>
      </c>
      <c r="M55" s="221">
        <f t="shared" si="20"/>
        <v>0</v>
      </c>
      <c r="N55" s="221">
        <f t="shared" si="20"/>
        <v>17</v>
      </c>
      <c r="O55" s="221">
        <f t="shared" si="20"/>
        <v>115</v>
      </c>
      <c r="P55" s="221">
        <f t="shared" si="20"/>
        <v>0</v>
      </c>
      <c r="Q55" s="221">
        <f t="shared" si="20"/>
        <v>84</v>
      </c>
      <c r="R55" s="221">
        <f t="shared" si="20"/>
        <v>8</v>
      </c>
      <c r="S55" s="221">
        <f t="shared" si="20"/>
        <v>78</v>
      </c>
      <c r="T55" s="221">
        <f t="shared" si="20"/>
        <v>120</v>
      </c>
      <c r="U55" s="221">
        <f t="shared" si="20"/>
        <v>66</v>
      </c>
      <c r="V55" s="221">
        <f t="shared" si="20"/>
        <v>471</v>
      </c>
      <c r="W55" s="221">
        <f t="shared" si="20"/>
        <v>62</v>
      </c>
      <c r="X55" s="221">
        <f t="shared" si="20"/>
        <v>0</v>
      </c>
      <c r="Y55" s="221">
        <f t="shared" si="20"/>
        <v>84</v>
      </c>
      <c r="Z55" s="221">
        <f t="shared" si="20"/>
        <v>0</v>
      </c>
      <c r="AA55" s="221">
        <f t="shared" si="20"/>
        <v>82</v>
      </c>
      <c r="AB55" s="221">
        <f t="shared" si="20"/>
        <v>9</v>
      </c>
      <c r="AC55" s="221">
        <f t="shared" si="20"/>
        <v>182</v>
      </c>
      <c r="AD55" s="221">
        <f t="shared" si="20"/>
        <v>420</v>
      </c>
      <c r="AE55" s="221">
        <f t="shared" si="20"/>
        <v>891</v>
      </c>
      <c r="AF55" s="221">
        <f t="shared" si="20"/>
        <v>32</v>
      </c>
      <c r="AG55" s="250"/>
      <c r="AH55" s="250"/>
      <c r="AI55" s="250"/>
      <c r="AJ55" s="250"/>
    </row>
    <row r="56" spans="1:33" s="169" customFormat="1" ht="15.75" customHeight="1" hidden="1">
      <c r="A56" s="184" t="s">
        <v>1</v>
      </c>
      <c r="B56" s="184" t="s">
        <v>3</v>
      </c>
      <c r="C56" s="185"/>
      <c r="D56" s="186" t="s">
        <v>174</v>
      </c>
      <c r="E56" s="187" t="s">
        <v>10</v>
      </c>
      <c r="F56" s="187"/>
      <c r="G56" s="187"/>
      <c r="H56" s="187"/>
      <c r="I56" s="187" t="s">
        <v>47</v>
      </c>
      <c r="J56" s="187" t="s">
        <v>4</v>
      </c>
      <c r="K56" s="187"/>
      <c r="L56" s="187"/>
      <c r="M56" s="187"/>
      <c r="N56" s="187"/>
      <c r="O56" s="187" t="s">
        <v>11</v>
      </c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 t="s">
        <v>0</v>
      </c>
      <c r="AF56" s="187"/>
      <c r="AG56" s="222"/>
    </row>
    <row r="57" spans="1:33" s="169" customFormat="1" ht="15.75" customHeight="1" hidden="1">
      <c r="A57" s="188"/>
      <c r="B57" s="185"/>
      <c r="C57" s="185"/>
      <c r="D57" s="189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222"/>
    </row>
    <row r="58" spans="1:33" s="169" customFormat="1" ht="27" customHeight="1" hidden="1">
      <c r="A58" s="188"/>
      <c r="B58" s="185"/>
      <c r="C58" s="185"/>
      <c r="D58" s="189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90" t="s">
        <v>38</v>
      </c>
      <c r="P58" s="190"/>
      <c r="Q58" s="190"/>
      <c r="R58" s="190"/>
      <c r="S58" s="190"/>
      <c r="T58" s="273"/>
      <c r="U58" s="274"/>
      <c r="V58" s="191" t="s">
        <v>35</v>
      </c>
      <c r="W58" s="192" t="s">
        <v>39</v>
      </c>
      <c r="X58" s="192"/>
      <c r="Y58" s="192"/>
      <c r="Z58" s="192"/>
      <c r="AA58" s="192"/>
      <c r="AB58" s="192"/>
      <c r="AC58" s="192"/>
      <c r="AD58" s="193" t="s">
        <v>35</v>
      </c>
      <c r="AE58" s="194" t="s">
        <v>36</v>
      </c>
      <c r="AF58" s="194" t="s">
        <v>40</v>
      </c>
      <c r="AG58" s="222"/>
    </row>
    <row r="59" spans="1:33" s="169" customFormat="1" ht="48.75" customHeight="1" hidden="1">
      <c r="A59" s="188"/>
      <c r="B59" s="185"/>
      <c r="C59" s="185"/>
      <c r="D59" s="195"/>
      <c r="E59" s="196" t="s">
        <v>24</v>
      </c>
      <c r="F59" s="196" t="s">
        <v>27</v>
      </c>
      <c r="G59" s="196" t="s">
        <v>175</v>
      </c>
      <c r="H59" s="196" t="s">
        <v>176</v>
      </c>
      <c r="I59" s="187"/>
      <c r="J59" s="197" t="s">
        <v>5</v>
      </c>
      <c r="K59" s="197" t="s">
        <v>6</v>
      </c>
      <c r="L59" s="197" t="s">
        <v>8</v>
      </c>
      <c r="M59" s="197" t="s">
        <v>7</v>
      </c>
      <c r="N59" s="197" t="s">
        <v>2</v>
      </c>
      <c r="O59" s="198" t="s">
        <v>9</v>
      </c>
      <c r="P59" s="198" t="s">
        <v>12</v>
      </c>
      <c r="Q59" s="198" t="s">
        <v>14</v>
      </c>
      <c r="R59" s="199" t="s">
        <v>15</v>
      </c>
      <c r="S59" s="198" t="s">
        <v>13</v>
      </c>
      <c r="T59" s="198" t="s">
        <v>59</v>
      </c>
      <c r="U59" s="198" t="s">
        <v>16</v>
      </c>
      <c r="V59" s="191"/>
      <c r="W59" s="200" t="s">
        <v>21</v>
      </c>
      <c r="X59" s="200" t="s">
        <v>17</v>
      </c>
      <c r="Y59" s="200" t="s">
        <v>18</v>
      </c>
      <c r="Z59" s="200" t="s">
        <v>19</v>
      </c>
      <c r="AA59" s="200" t="s">
        <v>20</v>
      </c>
      <c r="AB59" s="200" t="s">
        <v>22</v>
      </c>
      <c r="AC59" s="200" t="s">
        <v>23</v>
      </c>
      <c r="AD59" s="193"/>
      <c r="AE59" s="194"/>
      <c r="AF59" s="194"/>
      <c r="AG59" s="222"/>
    </row>
    <row r="60" spans="3:33" s="169" customFormat="1" ht="16.5" customHeight="1">
      <c r="C60" s="318"/>
      <c r="D60" s="317" t="s">
        <v>44</v>
      </c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9"/>
      <c r="AG60" s="222"/>
    </row>
    <row r="61" spans="1:32" s="169" customFormat="1" ht="15.75" customHeight="1" hidden="1">
      <c r="A61" s="275" t="s">
        <v>48</v>
      </c>
      <c r="B61" s="275"/>
      <c r="C61" s="275"/>
      <c r="D61" s="202" t="s">
        <v>177</v>
      </c>
      <c r="E61" s="203"/>
      <c r="F61" s="205"/>
      <c r="G61" s="205"/>
      <c r="H61" s="205"/>
      <c r="I61" s="205">
        <f>SUM(I62:I63)</f>
        <v>120</v>
      </c>
      <c r="J61" s="205">
        <f>SUM(J62:J63)</f>
        <v>5.44</v>
      </c>
      <c r="K61" s="205">
        <f aca="true" t="shared" si="21" ref="K61:AF61">SUM(K62:K63)</f>
        <v>4.32</v>
      </c>
      <c r="L61" s="205">
        <f t="shared" si="21"/>
        <v>10</v>
      </c>
      <c r="M61" s="205">
        <f t="shared" si="21"/>
        <v>5</v>
      </c>
      <c r="N61" s="205">
        <f t="shared" si="21"/>
        <v>0</v>
      </c>
      <c r="O61" s="205">
        <f t="shared" si="21"/>
        <v>60</v>
      </c>
      <c r="P61" s="205">
        <f t="shared" si="21"/>
        <v>0</v>
      </c>
      <c r="Q61" s="205">
        <f t="shared" si="21"/>
        <v>24</v>
      </c>
      <c r="R61" s="205">
        <f t="shared" si="21"/>
        <v>0</v>
      </c>
      <c r="S61" s="205">
        <f t="shared" si="21"/>
        <v>36</v>
      </c>
      <c r="T61" s="205">
        <f t="shared" si="21"/>
        <v>0</v>
      </c>
      <c r="U61" s="205">
        <f t="shared" si="21"/>
        <v>16</v>
      </c>
      <c r="V61" s="205">
        <f t="shared" si="21"/>
        <v>136</v>
      </c>
      <c r="W61" s="205">
        <f t="shared" si="21"/>
        <v>44</v>
      </c>
      <c r="X61" s="205">
        <f t="shared" si="21"/>
        <v>0</v>
      </c>
      <c r="Y61" s="205">
        <f t="shared" si="21"/>
        <v>28</v>
      </c>
      <c r="Z61" s="205">
        <f t="shared" si="21"/>
        <v>0</v>
      </c>
      <c r="AA61" s="205">
        <f t="shared" si="21"/>
        <v>34</v>
      </c>
      <c r="AB61" s="205">
        <f t="shared" si="21"/>
        <v>0</v>
      </c>
      <c r="AC61" s="205">
        <f t="shared" si="21"/>
        <v>29</v>
      </c>
      <c r="AD61" s="205">
        <f t="shared" si="21"/>
        <v>135</v>
      </c>
      <c r="AE61" s="205">
        <f t="shared" si="21"/>
        <v>271</v>
      </c>
      <c r="AF61" s="205">
        <f t="shared" si="21"/>
        <v>10</v>
      </c>
    </row>
    <row r="62" spans="1:32" s="169" customFormat="1" ht="15.75" customHeight="1">
      <c r="A62" s="206" t="s">
        <v>271</v>
      </c>
      <c r="B62" s="276" t="s">
        <v>272</v>
      </c>
      <c r="C62" s="276"/>
      <c r="D62" s="228" t="s">
        <v>273</v>
      </c>
      <c r="E62" s="209" t="s">
        <v>50</v>
      </c>
      <c r="F62" s="197" t="s">
        <v>2</v>
      </c>
      <c r="G62" s="197" t="s">
        <v>54</v>
      </c>
      <c r="H62" s="197">
        <v>4</v>
      </c>
      <c r="I62" s="197">
        <f>SUM(O62:S62)</f>
        <v>60</v>
      </c>
      <c r="J62" s="210">
        <f>AVERAGE(V62)/25</f>
        <v>2.72</v>
      </c>
      <c r="K62" s="210">
        <f>SUM(R62:S62,Y62:AB62)/25</f>
        <v>1.76</v>
      </c>
      <c r="L62" s="209">
        <v>5</v>
      </c>
      <c r="M62" s="209" t="s">
        <v>57</v>
      </c>
      <c r="N62" s="209"/>
      <c r="O62" s="197">
        <v>30</v>
      </c>
      <c r="P62" s="197"/>
      <c r="Q62" s="197">
        <v>14</v>
      </c>
      <c r="R62" s="197"/>
      <c r="S62" s="197">
        <v>16</v>
      </c>
      <c r="T62" s="197"/>
      <c r="U62" s="197">
        <v>8</v>
      </c>
      <c r="V62" s="197">
        <f>SUM(O62:U62)</f>
        <v>68</v>
      </c>
      <c r="W62" s="197">
        <v>22</v>
      </c>
      <c r="X62" s="197"/>
      <c r="Y62" s="197">
        <v>16</v>
      </c>
      <c r="Z62" s="197"/>
      <c r="AA62" s="197">
        <v>12</v>
      </c>
      <c r="AB62" s="197"/>
      <c r="AC62" s="197">
        <v>18</v>
      </c>
      <c r="AD62" s="197">
        <f>SUM(W62:AC62)</f>
        <v>68</v>
      </c>
      <c r="AE62" s="197">
        <f>SUM(V62,AD62)</f>
        <v>136</v>
      </c>
      <c r="AF62" s="209">
        <f>INT(AE62/25)</f>
        <v>5</v>
      </c>
    </row>
    <row r="63" spans="1:32" s="169" customFormat="1" ht="42.75" customHeight="1">
      <c r="A63" s="206" t="s">
        <v>274</v>
      </c>
      <c r="B63" s="277" t="s">
        <v>275</v>
      </c>
      <c r="C63" s="278"/>
      <c r="D63" s="279" t="s">
        <v>276</v>
      </c>
      <c r="E63" s="209" t="s">
        <v>50</v>
      </c>
      <c r="F63" s="209" t="s">
        <v>2</v>
      </c>
      <c r="G63" s="197" t="s">
        <v>54</v>
      </c>
      <c r="H63" s="197">
        <v>4</v>
      </c>
      <c r="I63" s="197">
        <f>SUM(O63:S63)</f>
        <v>60</v>
      </c>
      <c r="J63" s="210">
        <f>AVERAGE(V63)/25</f>
        <v>2.72</v>
      </c>
      <c r="K63" s="210">
        <f>SUM(Q63:S63,Y63:AB63)/25</f>
        <v>2.56</v>
      </c>
      <c r="L63" s="209">
        <v>5</v>
      </c>
      <c r="M63" s="209">
        <f>AF63</f>
        <v>5</v>
      </c>
      <c r="N63" s="197"/>
      <c r="O63" s="197">
        <v>30</v>
      </c>
      <c r="P63" s="197"/>
      <c r="Q63" s="197">
        <v>10</v>
      </c>
      <c r="R63" s="197"/>
      <c r="S63" s="197">
        <v>20</v>
      </c>
      <c r="T63" s="197"/>
      <c r="U63" s="197">
        <v>8</v>
      </c>
      <c r="V63" s="197">
        <f>SUM(O63:U63)</f>
        <v>68</v>
      </c>
      <c r="W63" s="197">
        <v>22</v>
      </c>
      <c r="X63" s="197"/>
      <c r="Y63" s="197">
        <v>12</v>
      </c>
      <c r="Z63" s="197"/>
      <c r="AA63" s="197">
        <v>22</v>
      </c>
      <c r="AB63" s="197"/>
      <c r="AC63" s="197">
        <v>11</v>
      </c>
      <c r="AD63" s="197">
        <f>SUM(W63:AC63)</f>
        <v>67</v>
      </c>
      <c r="AE63" s="197">
        <f>SUM(V63,AD63)</f>
        <v>135</v>
      </c>
      <c r="AF63" s="209">
        <f>INT(AE63/25)</f>
        <v>5</v>
      </c>
    </row>
    <row r="64" spans="1:33" s="169" customFormat="1" ht="15.75" customHeight="1">
      <c r="A64" s="237" t="s">
        <v>277</v>
      </c>
      <c r="B64" s="232" t="s">
        <v>231</v>
      </c>
      <c r="C64" s="232"/>
      <c r="D64" s="246" t="s">
        <v>75</v>
      </c>
      <c r="E64" s="234" t="s">
        <v>49</v>
      </c>
      <c r="F64" s="234" t="s">
        <v>53</v>
      </c>
      <c r="G64" s="235" t="s">
        <v>54</v>
      </c>
      <c r="H64" s="235">
        <v>4</v>
      </c>
      <c r="I64" s="235">
        <f>SUM(O64:S64)</f>
        <v>0</v>
      </c>
      <c r="J64" s="247">
        <f>AVERAGE(V64)/30</f>
        <v>4.133333333333334</v>
      </c>
      <c r="K64" s="247">
        <f>SUM(Q64:T64,W64:AB64)/30</f>
        <v>4</v>
      </c>
      <c r="L64" s="234">
        <f>AF64</f>
        <v>4</v>
      </c>
      <c r="M64" s="235"/>
      <c r="N64" s="235">
        <f>AF64</f>
        <v>4</v>
      </c>
      <c r="O64" s="235"/>
      <c r="P64" s="235"/>
      <c r="Q64" s="235"/>
      <c r="R64" s="235"/>
      <c r="S64" s="235"/>
      <c r="T64" s="235">
        <v>120</v>
      </c>
      <c r="U64" s="235">
        <v>4</v>
      </c>
      <c r="V64" s="235">
        <f>SUM(O64:U64)</f>
        <v>124</v>
      </c>
      <c r="W64" s="235"/>
      <c r="X64" s="235"/>
      <c r="Y64" s="235">
        <v>0</v>
      </c>
      <c r="Z64" s="235"/>
      <c r="AA64" s="235"/>
      <c r="AB64" s="235"/>
      <c r="AC64" s="235">
        <v>6</v>
      </c>
      <c r="AD64" s="235">
        <f>SUM(W64:AC64)</f>
        <v>6</v>
      </c>
      <c r="AE64" s="235">
        <f>SUM(V64,AD64)</f>
        <v>130</v>
      </c>
      <c r="AF64" s="235">
        <f>INT(AE64/30)</f>
        <v>4</v>
      </c>
      <c r="AG64" s="222"/>
    </row>
    <row r="65" spans="1:33" s="169" customFormat="1" ht="15.75" customHeight="1" hidden="1">
      <c r="A65" s="261" t="s">
        <v>278</v>
      </c>
      <c r="B65" s="280" t="s">
        <v>279</v>
      </c>
      <c r="C65" s="281"/>
      <c r="D65" s="263" t="s">
        <v>280</v>
      </c>
      <c r="E65" s="264" t="s">
        <v>49</v>
      </c>
      <c r="F65" s="265" t="s">
        <v>53</v>
      </c>
      <c r="G65" s="265" t="s">
        <v>54</v>
      </c>
      <c r="H65" s="265">
        <v>4</v>
      </c>
      <c r="I65" s="264">
        <f>SUM(O65:S65)</f>
        <v>16</v>
      </c>
      <c r="J65" s="266">
        <f>AVERAGE(V65)/25</f>
        <v>0.8</v>
      </c>
      <c r="K65" s="266">
        <f>SUM(Q65:S65,Y65:AB65)/25</f>
        <v>0.64</v>
      </c>
      <c r="L65" s="264">
        <f>AF65</f>
        <v>3</v>
      </c>
      <c r="M65" s="265"/>
      <c r="N65" s="265">
        <v>3</v>
      </c>
      <c r="O65" s="265"/>
      <c r="P65" s="265"/>
      <c r="Q65" s="265"/>
      <c r="R65" s="265">
        <v>0</v>
      </c>
      <c r="S65" s="265">
        <v>16</v>
      </c>
      <c r="T65" s="265"/>
      <c r="U65" s="265">
        <v>4</v>
      </c>
      <c r="V65" s="265">
        <f>SUM(O65:U65)</f>
        <v>20</v>
      </c>
      <c r="W65" s="265">
        <v>14</v>
      </c>
      <c r="X65" s="265"/>
      <c r="Y65" s="265"/>
      <c r="Z65" s="265">
        <v>0</v>
      </c>
      <c r="AA65" s="265"/>
      <c r="AB65" s="265"/>
      <c r="AC65" s="265">
        <v>44</v>
      </c>
      <c r="AD65" s="265">
        <f>SUM(W65:AC65)</f>
        <v>58</v>
      </c>
      <c r="AE65" s="265">
        <f>SUM(V65,AD65)</f>
        <v>78</v>
      </c>
      <c r="AF65" s="264">
        <f>INT(AE65/25)</f>
        <v>3</v>
      </c>
      <c r="AG65" s="222"/>
    </row>
    <row r="66" spans="1:32" s="169" customFormat="1" ht="36.75" customHeight="1" hidden="1">
      <c r="A66" s="261" t="s">
        <v>281</v>
      </c>
      <c r="B66" s="282" t="s">
        <v>282</v>
      </c>
      <c r="C66" s="283"/>
      <c r="D66" s="268" t="s">
        <v>269</v>
      </c>
      <c r="E66" s="264" t="s">
        <v>49</v>
      </c>
      <c r="F66" s="264" t="s">
        <v>283</v>
      </c>
      <c r="G66" s="264" t="s">
        <v>54</v>
      </c>
      <c r="H66" s="264">
        <v>4</v>
      </c>
      <c r="I66" s="264">
        <f>SUM(O66:S66)</f>
        <v>0</v>
      </c>
      <c r="J66" s="266">
        <f>AVERAGE(V66)/25</f>
        <v>3.68</v>
      </c>
      <c r="K66" s="266">
        <f>SUM(Q66:S66,W66:AB66)/27</f>
        <v>1.7037037037037037</v>
      </c>
      <c r="L66" s="269"/>
      <c r="M66" s="269"/>
      <c r="N66" s="264">
        <f>AF66</f>
        <v>10</v>
      </c>
      <c r="O66" s="264"/>
      <c r="P66" s="264"/>
      <c r="Q66" s="264"/>
      <c r="R66" s="264">
        <v>0</v>
      </c>
      <c r="S66" s="264"/>
      <c r="T66" s="264">
        <v>80</v>
      </c>
      <c r="U66" s="264">
        <v>12</v>
      </c>
      <c r="V66" s="264">
        <f>SUM(O66:U66)</f>
        <v>92</v>
      </c>
      <c r="W66" s="269"/>
      <c r="X66" s="264"/>
      <c r="Y66" s="264">
        <v>0</v>
      </c>
      <c r="Z66" s="264">
        <v>0</v>
      </c>
      <c r="AA66" s="269"/>
      <c r="AB66" s="264">
        <v>46</v>
      </c>
      <c r="AC66" s="264">
        <v>118</v>
      </c>
      <c r="AD66" s="264">
        <f>SUM(W66:AC66)</f>
        <v>164</v>
      </c>
      <c r="AE66" s="264">
        <f>SUM(V66,AD66)</f>
        <v>256</v>
      </c>
      <c r="AF66" s="265">
        <f>INT(AE66/25)</f>
        <v>10</v>
      </c>
    </row>
    <row r="67" spans="1:33" s="169" customFormat="1" ht="15.75" customHeight="1" hidden="1">
      <c r="A67" s="272" t="s">
        <v>34</v>
      </c>
      <c r="B67" s="272"/>
      <c r="C67" s="272"/>
      <c r="D67" s="272"/>
      <c r="E67" s="272"/>
      <c r="F67" s="272"/>
      <c r="G67" s="272"/>
      <c r="H67" s="272"/>
      <c r="I67" s="221">
        <f>I61+I64+I65+I66</f>
        <v>136</v>
      </c>
      <c r="J67" s="221">
        <f aca="true" t="shared" si="22" ref="J67:AF67">J61+J64+J65+J66</f>
        <v>14.053333333333335</v>
      </c>
      <c r="K67" s="221">
        <f t="shared" si="22"/>
        <v>10.663703703703705</v>
      </c>
      <c r="L67" s="221">
        <f t="shared" si="22"/>
        <v>17</v>
      </c>
      <c r="M67" s="221">
        <f t="shared" si="22"/>
        <v>5</v>
      </c>
      <c r="N67" s="221">
        <f t="shared" si="22"/>
        <v>17</v>
      </c>
      <c r="O67" s="221">
        <f t="shared" si="22"/>
        <v>60</v>
      </c>
      <c r="P67" s="221">
        <f t="shared" si="22"/>
        <v>0</v>
      </c>
      <c r="Q67" s="221">
        <f t="shared" si="22"/>
        <v>24</v>
      </c>
      <c r="R67" s="221">
        <f t="shared" si="22"/>
        <v>0</v>
      </c>
      <c r="S67" s="221">
        <f t="shared" si="22"/>
        <v>52</v>
      </c>
      <c r="T67" s="221">
        <f t="shared" si="22"/>
        <v>200</v>
      </c>
      <c r="U67" s="221">
        <f t="shared" si="22"/>
        <v>36</v>
      </c>
      <c r="V67" s="221">
        <f t="shared" si="22"/>
        <v>372</v>
      </c>
      <c r="W67" s="221">
        <f t="shared" si="22"/>
        <v>58</v>
      </c>
      <c r="X67" s="221">
        <f t="shared" si="22"/>
        <v>0</v>
      </c>
      <c r="Y67" s="221">
        <f t="shared" si="22"/>
        <v>28</v>
      </c>
      <c r="Z67" s="221">
        <f t="shared" si="22"/>
        <v>0</v>
      </c>
      <c r="AA67" s="221">
        <f t="shared" si="22"/>
        <v>34</v>
      </c>
      <c r="AB67" s="221">
        <f t="shared" si="22"/>
        <v>46</v>
      </c>
      <c r="AC67" s="221">
        <f t="shared" si="22"/>
        <v>197</v>
      </c>
      <c r="AD67" s="221">
        <f t="shared" si="22"/>
        <v>363</v>
      </c>
      <c r="AE67" s="221">
        <f t="shared" si="22"/>
        <v>735</v>
      </c>
      <c r="AF67" s="221">
        <f t="shared" si="22"/>
        <v>27</v>
      </c>
      <c r="AG67" s="222"/>
    </row>
    <row r="68" spans="1:33" s="169" customFormat="1" ht="23.25" customHeight="1" hidden="1">
      <c r="A68" s="284" t="s">
        <v>26</v>
      </c>
      <c r="B68" s="284"/>
      <c r="C68" s="284"/>
      <c r="D68" s="284"/>
      <c r="E68" s="284"/>
      <c r="F68" s="284"/>
      <c r="G68" s="284"/>
      <c r="H68" s="284"/>
      <c r="I68" s="285">
        <f aca="true" t="shared" si="23" ref="I68:AF68">SUM(I67,I55,I38,I25)</f>
        <v>1035</v>
      </c>
      <c r="J68" s="285">
        <f t="shared" si="23"/>
        <v>77.37333333333332</v>
      </c>
      <c r="K68" s="285">
        <f t="shared" si="23"/>
        <v>66.75703703703704</v>
      </c>
      <c r="L68" s="285">
        <f t="shared" si="23"/>
        <v>94</v>
      </c>
      <c r="M68" s="285">
        <f t="shared" si="23"/>
        <v>12</v>
      </c>
      <c r="N68" s="285">
        <f t="shared" si="23"/>
        <v>54</v>
      </c>
      <c r="O68" s="285">
        <f t="shared" si="23"/>
        <v>443</v>
      </c>
      <c r="P68" s="285">
        <f t="shared" si="23"/>
        <v>0</v>
      </c>
      <c r="Q68" s="285">
        <f t="shared" si="23"/>
        <v>288</v>
      </c>
      <c r="R68" s="285">
        <f t="shared" si="23"/>
        <v>8</v>
      </c>
      <c r="S68" s="285">
        <f t="shared" si="23"/>
        <v>356</v>
      </c>
      <c r="T68" s="285">
        <f t="shared" si="23"/>
        <v>440</v>
      </c>
      <c r="U68" s="285">
        <f t="shared" si="23"/>
        <v>222</v>
      </c>
      <c r="V68" s="285">
        <f t="shared" si="23"/>
        <v>1757</v>
      </c>
      <c r="W68" s="285">
        <f t="shared" si="23"/>
        <v>267</v>
      </c>
      <c r="X68" s="285">
        <f t="shared" si="23"/>
        <v>32</v>
      </c>
      <c r="Y68" s="285">
        <f t="shared" si="23"/>
        <v>284</v>
      </c>
      <c r="Z68" s="285">
        <f t="shared" si="23"/>
        <v>0</v>
      </c>
      <c r="AA68" s="285">
        <f t="shared" si="23"/>
        <v>230</v>
      </c>
      <c r="AB68" s="285">
        <f t="shared" si="23"/>
        <v>55</v>
      </c>
      <c r="AC68" s="285">
        <f t="shared" si="23"/>
        <v>744</v>
      </c>
      <c r="AD68" s="285">
        <f t="shared" si="23"/>
        <v>1613</v>
      </c>
      <c r="AE68" s="285">
        <f t="shared" si="23"/>
        <v>3370</v>
      </c>
      <c r="AF68" s="285">
        <f t="shared" si="23"/>
        <v>120</v>
      </c>
      <c r="AG68" s="222"/>
    </row>
    <row r="69" spans="1:32" s="169" customFormat="1" ht="23.25" customHeight="1" hidden="1">
      <c r="A69" s="170"/>
      <c r="B69" s="170"/>
      <c r="C69" s="170"/>
      <c r="D69" s="170"/>
      <c r="E69" s="170"/>
      <c r="F69" s="170"/>
      <c r="G69" s="170"/>
      <c r="H69" s="170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7" t="s">
        <v>28</v>
      </c>
      <c r="AF69" s="286"/>
    </row>
    <row r="70" spans="1:32" s="169" customFormat="1" ht="23.25" customHeight="1" hidden="1">
      <c r="A70" s="288" t="s">
        <v>284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9"/>
      <c r="L70" s="289"/>
      <c r="M70" s="289"/>
      <c r="N70" s="289"/>
      <c r="O70" s="286"/>
      <c r="P70" s="286"/>
      <c r="Q70" s="286"/>
      <c r="R70" s="286"/>
      <c r="S70" s="286"/>
      <c r="T70" s="286"/>
      <c r="U70" s="289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</row>
    <row r="71" spans="1:30" s="169" customFormat="1" ht="32.25" customHeight="1" hidden="1">
      <c r="A71" s="290" t="s">
        <v>25</v>
      </c>
      <c r="B71" s="291"/>
      <c r="C71" s="291"/>
      <c r="D71" s="291"/>
      <c r="E71" s="291"/>
      <c r="F71" s="291"/>
      <c r="G71" s="291"/>
      <c r="H71" s="291"/>
      <c r="I71" s="292"/>
      <c r="J71" s="209">
        <f>J68</f>
        <v>77.37333333333332</v>
      </c>
      <c r="K71" s="293">
        <f>J71/120</f>
        <v>0.6447777777777777</v>
      </c>
      <c r="L71" s="294"/>
      <c r="M71" s="294"/>
      <c r="N71" s="286"/>
      <c r="O71" s="286"/>
      <c r="P71" s="170"/>
      <c r="Q71" s="286"/>
      <c r="R71" s="286"/>
      <c r="S71" s="286"/>
      <c r="T71" s="286"/>
      <c r="U71" s="286"/>
      <c r="V71" s="295"/>
      <c r="W71" s="286"/>
      <c r="X71" s="170"/>
      <c r="Y71" s="286"/>
      <c r="Z71" s="286"/>
      <c r="AA71" s="170"/>
      <c r="AB71" s="170"/>
      <c r="AC71" s="286"/>
      <c r="AD71" s="286"/>
    </row>
    <row r="72" spans="1:32" s="169" customFormat="1" ht="30.75" customHeight="1" hidden="1">
      <c r="A72" s="290" t="s">
        <v>285</v>
      </c>
      <c r="B72" s="296"/>
      <c r="C72" s="296"/>
      <c r="D72" s="296"/>
      <c r="E72" s="296"/>
      <c r="F72" s="296"/>
      <c r="G72" s="296"/>
      <c r="H72" s="296"/>
      <c r="I72" s="296"/>
      <c r="J72" s="297"/>
      <c r="K72" s="209">
        <f>K68</f>
        <v>66.75703703703704</v>
      </c>
      <c r="L72" s="298">
        <f>K72/120</f>
        <v>0.5563086419753086</v>
      </c>
      <c r="M72" s="294"/>
      <c r="N72" s="286"/>
      <c r="O72" s="286"/>
      <c r="P72" s="170"/>
      <c r="Q72" s="286"/>
      <c r="R72" s="286"/>
      <c r="S72" s="170"/>
      <c r="T72" s="170"/>
      <c r="U72" s="286"/>
      <c r="V72" s="286"/>
      <c r="W72" s="286"/>
      <c r="X72" s="170"/>
      <c r="Y72" s="286"/>
      <c r="Z72" s="286"/>
      <c r="AA72" s="170"/>
      <c r="AB72" s="170"/>
      <c r="AC72" s="286"/>
      <c r="AD72" s="286"/>
      <c r="AE72" s="286"/>
      <c r="AF72" s="170"/>
    </row>
    <row r="73" spans="1:31" s="169" customFormat="1" ht="32.25" customHeight="1" hidden="1">
      <c r="A73" s="290" t="s">
        <v>63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2"/>
      <c r="L73" s="209">
        <f>L68</f>
        <v>94</v>
      </c>
      <c r="M73" s="299"/>
      <c r="N73" s="300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</row>
    <row r="74" spans="1:32" s="169" customFormat="1" ht="32.25" customHeight="1" hidden="1">
      <c r="A74" s="290" t="s">
        <v>64</v>
      </c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2"/>
      <c r="M74" s="302">
        <f>M68</f>
        <v>12</v>
      </c>
      <c r="N74" s="303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</row>
    <row r="75" spans="1:32" s="169" customFormat="1" ht="35.25" customHeight="1" hidden="1">
      <c r="A75" s="305" t="s">
        <v>56</v>
      </c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7"/>
      <c r="N75" s="308">
        <f>N68/120</f>
        <v>0.45</v>
      </c>
      <c r="X75" s="309"/>
      <c r="Y75" s="309"/>
      <c r="Z75" s="310" t="s">
        <v>58</v>
      </c>
      <c r="AA75" s="310"/>
      <c r="AB75" s="310"/>
      <c r="AC75" s="310"/>
      <c r="AD75" s="310"/>
      <c r="AE75" s="310"/>
      <c r="AF75" s="310"/>
    </row>
    <row r="76" spans="1:32" s="169" customFormat="1" ht="30.75" customHeight="1" hidden="1">
      <c r="A76" s="223"/>
      <c r="M76" s="311"/>
      <c r="N76" s="311"/>
      <c r="X76" s="312"/>
      <c r="Y76" s="312"/>
      <c r="Z76" s="313" t="s">
        <v>62</v>
      </c>
      <c r="AA76" s="313"/>
      <c r="AB76" s="313"/>
      <c r="AC76" s="313"/>
      <c r="AD76" s="313"/>
      <c r="AE76" s="313"/>
      <c r="AF76" s="313"/>
    </row>
    <row r="77" ht="15" hidden="1"/>
    <row r="78" ht="15" hidden="1"/>
    <row r="79" ht="15" hidden="1"/>
  </sheetData>
  <sheetProtection/>
  <mergeCells count="195">
    <mergeCell ref="A74:L74"/>
    <mergeCell ref="A75:M75"/>
    <mergeCell ref="Z75:AF75"/>
    <mergeCell ref="Z76:AF76"/>
    <mergeCell ref="A67:H67"/>
    <mergeCell ref="A68:H68"/>
    <mergeCell ref="A70:J70"/>
    <mergeCell ref="A71:I71"/>
    <mergeCell ref="A72:J72"/>
    <mergeCell ref="A73:K73"/>
    <mergeCell ref="B62:C62"/>
    <mergeCell ref="B63:C63"/>
    <mergeCell ref="B64:C64"/>
    <mergeCell ref="B65:C65"/>
    <mergeCell ref="B66:C66"/>
    <mergeCell ref="I56:I59"/>
    <mergeCell ref="J56:N58"/>
    <mergeCell ref="O56:AD57"/>
    <mergeCell ref="AE56:AF57"/>
    <mergeCell ref="O58:S58"/>
    <mergeCell ref="V58:V59"/>
    <mergeCell ref="W58:AC58"/>
    <mergeCell ref="AD58:AD59"/>
    <mergeCell ref="AE58:AE59"/>
    <mergeCell ref="AF58:AF59"/>
    <mergeCell ref="B52:C52"/>
    <mergeCell ref="B53:C53"/>
    <mergeCell ref="B54:C54"/>
    <mergeCell ref="A55:H55"/>
    <mergeCell ref="A56:A59"/>
    <mergeCell ref="B56:C59"/>
    <mergeCell ref="D56:D59"/>
    <mergeCell ref="E56:H58"/>
    <mergeCell ref="AB50:AB51"/>
    <mergeCell ref="AC50:AC51"/>
    <mergeCell ref="AD50:AD51"/>
    <mergeCell ref="AE50:AE51"/>
    <mergeCell ref="AF50:AF51"/>
    <mergeCell ref="B51:C51"/>
    <mergeCell ref="V50:V51"/>
    <mergeCell ref="W50:W51"/>
    <mergeCell ref="X50:X51"/>
    <mergeCell ref="Y50:Y51"/>
    <mergeCell ref="Z50:Z51"/>
    <mergeCell ref="AA50:AA51"/>
    <mergeCell ref="P50:P51"/>
    <mergeCell ref="Q50:Q51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B50:C50"/>
    <mergeCell ref="E50:E51"/>
    <mergeCell ref="F50:F51"/>
    <mergeCell ref="G50:G51"/>
    <mergeCell ref="H50:H51"/>
    <mergeCell ref="I50:I51"/>
    <mergeCell ref="AB48:AB49"/>
    <mergeCell ref="AC48:AC49"/>
    <mergeCell ref="AD48:AD49"/>
    <mergeCell ref="AE48:AE49"/>
    <mergeCell ref="AF48:AF49"/>
    <mergeCell ref="B49:C49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B48:C48"/>
    <mergeCell ref="E48:E49"/>
    <mergeCell ref="F48:F49"/>
    <mergeCell ref="G48:G49"/>
    <mergeCell ref="H48:H49"/>
    <mergeCell ref="I48:I49"/>
    <mergeCell ref="AA46:AA47"/>
    <mergeCell ref="AB46:AB47"/>
    <mergeCell ref="AC46:AC47"/>
    <mergeCell ref="AD46:AD47"/>
    <mergeCell ref="AE46:AE47"/>
    <mergeCell ref="AF46:AF47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A45:C45"/>
    <mergeCell ref="B46:C46"/>
    <mergeCell ref="E46:E47"/>
    <mergeCell ref="F46:F47"/>
    <mergeCell ref="G46:G47"/>
    <mergeCell ref="H46:H47"/>
    <mergeCell ref="B47:C47"/>
    <mergeCell ref="A40:C40"/>
    <mergeCell ref="B41:C41"/>
    <mergeCell ref="B42:C42"/>
    <mergeCell ref="B43:C43"/>
    <mergeCell ref="B44:C44"/>
    <mergeCell ref="AD35:AD36"/>
    <mergeCell ref="AE35:AE36"/>
    <mergeCell ref="AF35:AF36"/>
    <mergeCell ref="B36:C36"/>
    <mergeCell ref="B37:C37"/>
    <mergeCell ref="A38:H38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F35:F36"/>
    <mergeCell ref="G35:G36"/>
    <mergeCell ref="H35:H36"/>
    <mergeCell ref="I35:I36"/>
    <mergeCell ref="J35:J36"/>
    <mergeCell ref="K35:K36"/>
    <mergeCell ref="B31:C31"/>
    <mergeCell ref="B32:C32"/>
    <mergeCell ref="B33:C33"/>
    <mergeCell ref="A34:C34"/>
    <mergeCell ref="B35:C35"/>
    <mergeCell ref="E35:E36"/>
    <mergeCell ref="A25:H25"/>
    <mergeCell ref="A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A14:C14"/>
    <mergeCell ref="B15:C15"/>
    <mergeCell ref="B16:C16"/>
    <mergeCell ref="B17:C17"/>
    <mergeCell ref="B18:C18"/>
    <mergeCell ref="AE9:AF10"/>
    <mergeCell ref="O11:U11"/>
    <mergeCell ref="V11:V12"/>
    <mergeCell ref="W11:AC11"/>
    <mergeCell ref="AD11:AD12"/>
    <mergeCell ref="AE11:AE12"/>
    <mergeCell ref="AF11:AF12"/>
    <mergeCell ref="A9:A12"/>
    <mergeCell ref="B9:C12"/>
    <mergeCell ref="D9:D12"/>
    <mergeCell ref="E9:H11"/>
    <mergeCell ref="I9:I12"/>
    <mergeCell ref="J9:N11"/>
    <mergeCell ref="O9:AD10"/>
  </mergeCells>
  <printOptions/>
  <pageMargins left="0.25" right="0.25" top="0.75" bottom="0.75" header="0.3" footer="0.3"/>
  <pageSetup fitToWidth="0" fitToHeight="1" horizontalDpi="600" verticalDpi="600" orientation="portrait" paperSize="9" scale="92" r:id="rId1"/>
  <rowBreaks count="1" manualBreakCount="1">
    <brk id="55" max="255" man="1"/>
  </rowBreaks>
  <colBreaks count="1" manualBreakCount="1">
    <brk id="33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4"/>
  <sheetViews>
    <sheetView zoomScale="60" zoomScaleNormal="60" zoomScalePageLayoutView="0" workbookViewId="0" topLeftCell="A46">
      <selection activeCell="B42" sqref="B42:C42"/>
    </sheetView>
  </sheetViews>
  <sheetFormatPr defaultColWidth="9.140625" defaultRowHeight="12.75"/>
  <cols>
    <col min="1" max="1" width="21.8515625" style="0" customWidth="1"/>
    <col min="2" max="2" width="21.57421875" style="0" customWidth="1"/>
    <col min="3" max="3" width="50.140625" style="0" customWidth="1"/>
    <col min="4" max="4" width="9.8515625" style="0" customWidth="1"/>
    <col min="5" max="5" width="7.7109375" style="0" customWidth="1"/>
    <col min="6" max="6" width="7.00390625" style="0" customWidth="1"/>
    <col min="7" max="7" width="9.421875" style="0" customWidth="1"/>
    <col min="8" max="8" width="10.57421875" style="0" customWidth="1"/>
    <col min="9" max="9" width="8.8515625" style="0" customWidth="1"/>
    <col min="10" max="10" width="9.140625" style="0" customWidth="1"/>
    <col min="11" max="12" width="8.140625" style="0" customWidth="1"/>
    <col min="13" max="13" width="8.57421875" style="0" customWidth="1"/>
    <col min="14" max="14" width="7.8515625" style="0" customWidth="1"/>
    <col min="15" max="15" width="7.7109375" style="0" customWidth="1"/>
    <col min="16" max="16" width="7.8515625" style="0" customWidth="1"/>
    <col min="17" max="17" width="8.57421875" style="0" customWidth="1"/>
    <col min="18" max="19" width="8.140625" style="0" customWidth="1"/>
    <col min="20" max="20" width="8.57421875" style="0" customWidth="1"/>
    <col min="21" max="21" width="10.421875" style="0" customWidth="1"/>
    <col min="22" max="22" width="9.28125" style="0" customWidth="1"/>
    <col min="23" max="23" width="8.7109375" style="0" customWidth="1"/>
    <col min="24" max="24" width="9.421875" style="0" customWidth="1"/>
    <col min="25" max="25" width="8.7109375" style="0" customWidth="1"/>
    <col min="26" max="26" width="8.8515625" style="0" customWidth="1"/>
    <col min="27" max="27" width="8.7109375" style="0" customWidth="1"/>
    <col min="28" max="29" width="9.00390625" style="0" customWidth="1"/>
    <col min="30" max="30" width="9.57421875" style="0" customWidth="1"/>
    <col min="31" max="31" width="11.7109375" style="0" customWidth="1"/>
  </cols>
  <sheetData>
    <row r="1" spans="1:31" ht="15.75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ht="15.75">
      <c r="A2" s="53" t="s">
        <v>69</v>
      </c>
      <c r="B2" s="8"/>
      <c r="C2" s="9"/>
      <c r="D2" s="9"/>
      <c r="E2" s="9"/>
      <c r="F2" s="9"/>
      <c r="G2" s="9"/>
      <c r="H2" s="9"/>
      <c r="I2" s="9"/>
      <c r="J2" s="38"/>
      <c r="K2" s="9"/>
      <c r="L2" s="9"/>
      <c r="M2" s="1"/>
      <c r="N2" s="1"/>
      <c r="O2" s="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7"/>
      <c r="AB2" s="7"/>
      <c r="AC2" s="7"/>
      <c r="AD2" s="7"/>
      <c r="AE2" s="7"/>
    </row>
    <row r="3" spans="1:31" ht="15.75">
      <c r="A3" s="11" t="s">
        <v>70</v>
      </c>
      <c r="B3" s="11"/>
      <c r="C3" s="12"/>
      <c r="D3" s="12"/>
      <c r="E3" s="12"/>
      <c r="F3" s="12"/>
      <c r="G3" s="12"/>
      <c r="H3" s="1"/>
      <c r="I3" s="9"/>
      <c r="J3" s="9"/>
      <c r="K3" s="10"/>
      <c r="L3" s="39" t="s">
        <v>116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9"/>
      <c r="Y3" s="12"/>
      <c r="Z3" s="12"/>
      <c r="AA3" s="7"/>
      <c r="AB3" s="7"/>
      <c r="AC3" s="7"/>
      <c r="AD3" s="7"/>
      <c r="AE3" s="7"/>
    </row>
    <row r="4" spans="1:31" ht="15.75">
      <c r="A4" s="11" t="s">
        <v>71</v>
      </c>
      <c r="B4" s="11"/>
      <c r="C4" s="12"/>
      <c r="D4" s="12"/>
      <c r="E4" s="12"/>
      <c r="F4" s="12"/>
      <c r="G4" s="12"/>
      <c r="H4" s="12"/>
      <c r="I4" s="12"/>
      <c r="J4" s="40" t="s">
        <v>57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9"/>
      <c r="Y4" s="12"/>
      <c r="Z4" s="12"/>
      <c r="AA4" s="7"/>
      <c r="AB4" s="7"/>
      <c r="AC4" s="7"/>
      <c r="AD4" s="7"/>
      <c r="AE4" s="7"/>
    </row>
    <row r="5" spans="1:31" ht="15.75">
      <c r="A5" s="11" t="s">
        <v>114</v>
      </c>
      <c r="B5" s="11"/>
      <c r="C5" s="12"/>
      <c r="D5" s="12"/>
      <c r="E5" s="12"/>
      <c r="F5" s="12"/>
      <c r="G5" s="12"/>
      <c r="H5" s="12"/>
      <c r="I5" s="12"/>
      <c r="J5" s="4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9"/>
      <c r="Y5" s="12"/>
      <c r="Z5" s="12"/>
      <c r="AA5" s="7"/>
      <c r="AB5" s="7"/>
      <c r="AC5" s="7"/>
      <c r="AD5" s="7"/>
      <c r="AE5" s="7"/>
    </row>
    <row r="6" spans="1:31" ht="15.75">
      <c r="A6" s="11" t="s">
        <v>72</v>
      </c>
      <c r="B6" s="11"/>
      <c r="C6" s="12"/>
      <c r="D6" s="12"/>
      <c r="E6" s="12"/>
      <c r="F6" s="12"/>
      <c r="G6" s="12"/>
      <c r="H6" s="12"/>
      <c r="I6" s="12"/>
      <c r="J6" s="4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9"/>
      <c r="Y6" s="12"/>
      <c r="Z6" s="12"/>
      <c r="AA6" s="7"/>
      <c r="AB6" s="7"/>
      <c r="AC6" s="7"/>
      <c r="AD6" s="7"/>
      <c r="AE6" s="7"/>
    </row>
    <row r="7" spans="1:31" ht="15.75">
      <c r="A7" s="11" t="s">
        <v>112</v>
      </c>
      <c r="B7" s="11"/>
      <c r="C7" s="12"/>
      <c r="D7" s="12"/>
      <c r="E7" s="12"/>
      <c r="F7" s="12"/>
      <c r="G7" s="12"/>
      <c r="H7" s="12"/>
      <c r="I7" s="12"/>
      <c r="J7" s="4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9"/>
      <c r="Y7" s="12"/>
      <c r="Z7" s="12"/>
      <c r="AA7" s="7"/>
      <c r="AB7" s="7"/>
      <c r="AC7" s="7"/>
      <c r="AD7" s="7"/>
      <c r="AE7" s="7"/>
    </row>
    <row r="8" spans="1:31" ht="16.5" thickBot="1">
      <c r="A8" s="36" t="s">
        <v>117</v>
      </c>
      <c r="B8" s="1"/>
      <c r="C8" s="1"/>
      <c r="D8" s="9"/>
      <c r="E8" s="40"/>
      <c r="F8" s="40"/>
      <c r="G8" s="40"/>
      <c r="H8" s="40"/>
      <c r="I8" s="1"/>
      <c r="J8" s="1"/>
      <c r="K8" s="1"/>
      <c r="L8" s="1"/>
      <c r="M8" s="1"/>
      <c r="N8" s="1"/>
      <c r="O8" s="12"/>
      <c r="P8" s="12"/>
      <c r="Q8" s="12"/>
      <c r="R8" s="12"/>
      <c r="S8" s="12"/>
      <c r="T8" s="12"/>
      <c r="U8" s="12"/>
      <c r="V8" s="12"/>
      <c r="W8" s="12"/>
      <c r="X8" s="9"/>
      <c r="Y8" s="12"/>
      <c r="Z8" s="12"/>
      <c r="AA8" s="7"/>
      <c r="AB8" s="7"/>
      <c r="AC8" s="7"/>
      <c r="AD8" s="7"/>
      <c r="AE8" s="7"/>
    </row>
    <row r="9" spans="1:31" ht="12.75">
      <c r="A9" s="109" t="s">
        <v>1</v>
      </c>
      <c r="B9" s="112" t="s">
        <v>61</v>
      </c>
      <c r="C9" s="113"/>
      <c r="D9" s="93" t="s">
        <v>10</v>
      </c>
      <c r="E9" s="93"/>
      <c r="F9" s="93"/>
      <c r="G9" s="93"/>
      <c r="H9" s="93" t="s">
        <v>47</v>
      </c>
      <c r="I9" s="93" t="s">
        <v>4</v>
      </c>
      <c r="J9" s="93"/>
      <c r="K9" s="93"/>
      <c r="L9" s="93"/>
      <c r="M9" s="93"/>
      <c r="N9" s="93" t="s">
        <v>11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 t="s">
        <v>0</v>
      </c>
      <c r="AE9" s="95"/>
    </row>
    <row r="10" spans="1:31" ht="12.75">
      <c r="A10" s="110"/>
      <c r="B10" s="114"/>
      <c r="C10" s="11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6"/>
    </row>
    <row r="11" spans="1:31" ht="29.25" customHeight="1">
      <c r="A11" s="110"/>
      <c r="B11" s="114"/>
      <c r="C11" s="11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124" t="s">
        <v>38</v>
      </c>
      <c r="O11" s="124"/>
      <c r="P11" s="124"/>
      <c r="Q11" s="124"/>
      <c r="R11" s="124"/>
      <c r="S11" s="124"/>
      <c r="T11" s="124"/>
      <c r="U11" s="100" t="s">
        <v>35</v>
      </c>
      <c r="V11" s="102" t="s">
        <v>39</v>
      </c>
      <c r="W11" s="102"/>
      <c r="X11" s="102"/>
      <c r="Y11" s="102"/>
      <c r="Z11" s="102"/>
      <c r="AA11" s="102"/>
      <c r="AB11" s="102"/>
      <c r="AC11" s="103" t="s">
        <v>35</v>
      </c>
      <c r="AD11" s="105" t="s">
        <v>36</v>
      </c>
      <c r="AE11" s="107" t="s">
        <v>40</v>
      </c>
    </row>
    <row r="12" spans="1:31" ht="48" thickBot="1">
      <c r="A12" s="111"/>
      <c r="B12" s="115"/>
      <c r="C12" s="115"/>
      <c r="D12" s="62" t="s">
        <v>24</v>
      </c>
      <c r="E12" s="62" t="s">
        <v>27</v>
      </c>
      <c r="F12" s="62" t="s">
        <v>37</v>
      </c>
      <c r="G12" s="62" t="s">
        <v>68</v>
      </c>
      <c r="H12" s="116"/>
      <c r="I12" s="63" t="s">
        <v>5</v>
      </c>
      <c r="J12" s="63" t="s">
        <v>6</v>
      </c>
      <c r="K12" s="63" t="s">
        <v>8</v>
      </c>
      <c r="L12" s="63" t="s">
        <v>7</v>
      </c>
      <c r="M12" s="63" t="s">
        <v>2</v>
      </c>
      <c r="N12" s="64" t="s">
        <v>9</v>
      </c>
      <c r="O12" s="64" t="s">
        <v>12</v>
      </c>
      <c r="P12" s="64" t="s">
        <v>14</v>
      </c>
      <c r="Q12" s="65" t="s">
        <v>15</v>
      </c>
      <c r="R12" s="64" t="s">
        <v>13</v>
      </c>
      <c r="S12" s="64" t="s">
        <v>59</v>
      </c>
      <c r="T12" s="64" t="s">
        <v>16</v>
      </c>
      <c r="U12" s="101"/>
      <c r="V12" s="66" t="s">
        <v>21</v>
      </c>
      <c r="W12" s="66" t="s">
        <v>17</v>
      </c>
      <c r="X12" s="66" t="s">
        <v>18</v>
      </c>
      <c r="Y12" s="66" t="s">
        <v>19</v>
      </c>
      <c r="Z12" s="66" t="s">
        <v>20</v>
      </c>
      <c r="AA12" s="66" t="s">
        <v>22</v>
      </c>
      <c r="AB12" s="66" t="s">
        <v>23</v>
      </c>
      <c r="AC12" s="104"/>
      <c r="AD12" s="106"/>
      <c r="AE12" s="108"/>
    </row>
    <row r="13" spans="1:31" ht="20.25">
      <c r="A13" s="92" t="s">
        <v>41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pans="1:31" ht="15.75">
      <c r="A14" s="83" t="s">
        <v>48</v>
      </c>
      <c r="B14" s="83"/>
      <c r="C14" s="83"/>
      <c r="D14" s="31"/>
      <c r="E14" s="42"/>
      <c r="F14" s="27"/>
      <c r="G14" s="27"/>
      <c r="H14" s="27">
        <f>SUM(H15:H21)</f>
        <v>256</v>
      </c>
      <c r="I14" s="27">
        <f aca="true" t="shared" si="0" ref="I14:AE14">SUM(I15:I21)</f>
        <v>11.680000000000001</v>
      </c>
      <c r="J14" s="27">
        <f t="shared" si="0"/>
        <v>12.24</v>
      </c>
      <c r="K14" s="27">
        <f t="shared" si="0"/>
        <v>15</v>
      </c>
      <c r="L14" s="27">
        <f t="shared" si="0"/>
        <v>2</v>
      </c>
      <c r="M14" s="27">
        <f t="shared" si="0"/>
        <v>0</v>
      </c>
      <c r="N14" s="27">
        <f t="shared" si="0"/>
        <v>74</v>
      </c>
      <c r="O14" s="27">
        <f t="shared" si="0"/>
        <v>36</v>
      </c>
      <c r="P14" s="27">
        <f t="shared" si="0"/>
        <v>146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36</v>
      </c>
      <c r="U14" s="27">
        <f t="shared" si="0"/>
        <v>292</v>
      </c>
      <c r="V14" s="27">
        <f t="shared" si="0"/>
        <v>34</v>
      </c>
      <c r="W14" s="27">
        <f t="shared" si="0"/>
        <v>42</v>
      </c>
      <c r="X14" s="27">
        <f t="shared" si="0"/>
        <v>160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138</v>
      </c>
      <c r="AC14" s="27">
        <f t="shared" si="0"/>
        <v>374</v>
      </c>
      <c r="AD14" s="27">
        <f t="shared" si="0"/>
        <v>666</v>
      </c>
      <c r="AE14" s="27">
        <f t="shared" si="0"/>
        <v>26</v>
      </c>
    </row>
    <row r="15" spans="1:31" ht="18.75">
      <c r="A15" s="47" t="s">
        <v>118</v>
      </c>
      <c r="B15" s="84" t="s">
        <v>73</v>
      </c>
      <c r="C15" s="84"/>
      <c r="D15" s="20" t="s">
        <v>50</v>
      </c>
      <c r="E15" s="5" t="s">
        <v>51</v>
      </c>
      <c r="F15" s="5" t="s">
        <v>52</v>
      </c>
      <c r="G15" s="5">
        <v>1</v>
      </c>
      <c r="H15" s="5">
        <v>4</v>
      </c>
      <c r="I15" s="21">
        <f>AVERAGE(U15)/25</f>
        <v>0.32</v>
      </c>
      <c r="J15" s="21">
        <f aca="true" t="shared" si="1" ref="J15:J21">SUM(P15:R15,X15:AA15)/25</f>
        <v>0</v>
      </c>
      <c r="K15" s="20"/>
      <c r="L15" s="20"/>
      <c r="M15" s="20"/>
      <c r="N15" s="5">
        <v>4</v>
      </c>
      <c r="O15" s="5"/>
      <c r="P15" s="5"/>
      <c r="Q15" s="5"/>
      <c r="R15" s="5"/>
      <c r="S15" s="5"/>
      <c r="T15" s="5">
        <v>4</v>
      </c>
      <c r="U15" s="5">
        <f aca="true" t="shared" si="2" ref="U15:U21">SUM(N15:T15)</f>
        <v>8</v>
      </c>
      <c r="V15" s="5"/>
      <c r="W15" s="5"/>
      <c r="X15" s="5"/>
      <c r="Y15" s="5"/>
      <c r="Z15" s="5"/>
      <c r="AA15" s="5"/>
      <c r="AB15" s="5"/>
      <c r="AC15" s="5">
        <f aca="true" t="shared" si="3" ref="AC15:AC21">SUM(V15:AB15)</f>
        <v>0</v>
      </c>
      <c r="AD15" s="5">
        <f aca="true" t="shared" si="4" ref="AD15:AD22">SUM(U15,AC15)</f>
        <v>8</v>
      </c>
      <c r="AE15" s="20">
        <f>INT(AD15/25)</f>
        <v>0</v>
      </c>
    </row>
    <row r="16" spans="1:31" ht="18.75">
      <c r="A16" s="47" t="s">
        <v>119</v>
      </c>
      <c r="B16" s="91" t="s">
        <v>74</v>
      </c>
      <c r="C16" s="91"/>
      <c r="D16" s="20" t="s">
        <v>50</v>
      </c>
      <c r="E16" s="5" t="s">
        <v>2</v>
      </c>
      <c r="F16" s="5" t="s">
        <v>52</v>
      </c>
      <c r="G16" s="5">
        <v>1</v>
      </c>
      <c r="H16" s="5">
        <f aca="true" t="shared" si="5" ref="H16:H21">SUM(N16:R16)</f>
        <v>60</v>
      </c>
      <c r="I16" s="21">
        <f aca="true" t="shared" si="6" ref="I16:I21">AVERAGE(U16)/25</f>
        <v>2.72</v>
      </c>
      <c r="J16" s="21">
        <f t="shared" si="1"/>
        <v>3.12</v>
      </c>
      <c r="K16" s="20">
        <f>AE16</f>
        <v>6</v>
      </c>
      <c r="L16" s="20" t="s">
        <v>57</v>
      </c>
      <c r="M16" s="20"/>
      <c r="N16" s="5">
        <v>30</v>
      </c>
      <c r="O16" s="5"/>
      <c r="P16" s="5">
        <v>30</v>
      </c>
      <c r="Q16" s="5"/>
      <c r="R16" s="5"/>
      <c r="S16" s="5"/>
      <c r="T16" s="5">
        <v>8</v>
      </c>
      <c r="U16" s="5">
        <f t="shared" si="2"/>
        <v>68</v>
      </c>
      <c r="V16" s="5">
        <v>16</v>
      </c>
      <c r="W16" s="5"/>
      <c r="X16" s="5">
        <v>48</v>
      </c>
      <c r="Y16" s="5"/>
      <c r="Z16" s="5"/>
      <c r="AA16" s="5"/>
      <c r="AB16" s="5">
        <v>18</v>
      </c>
      <c r="AC16" s="5">
        <f t="shared" si="3"/>
        <v>82</v>
      </c>
      <c r="AD16" s="5">
        <f t="shared" si="4"/>
        <v>150</v>
      </c>
      <c r="AE16" s="20">
        <f aca="true" t="shared" si="7" ref="AE16:AE21">INT(AD16/25)</f>
        <v>6</v>
      </c>
    </row>
    <row r="17" spans="1:31" ht="18.75">
      <c r="A17" s="47" t="s">
        <v>120</v>
      </c>
      <c r="B17" s="91" t="s">
        <v>76</v>
      </c>
      <c r="C17" s="91"/>
      <c r="D17" s="20" t="s">
        <v>50</v>
      </c>
      <c r="E17" s="5" t="s">
        <v>2</v>
      </c>
      <c r="F17" s="5" t="s">
        <v>52</v>
      </c>
      <c r="G17" s="5">
        <v>1</v>
      </c>
      <c r="H17" s="5">
        <f t="shared" si="5"/>
        <v>30</v>
      </c>
      <c r="I17" s="21">
        <f t="shared" si="6"/>
        <v>1.52</v>
      </c>
      <c r="J17" s="21">
        <f t="shared" si="1"/>
        <v>2.08</v>
      </c>
      <c r="K17" s="20">
        <f>AE17</f>
        <v>5</v>
      </c>
      <c r="L17" s="20" t="s">
        <v>57</v>
      </c>
      <c r="M17" s="20"/>
      <c r="N17" s="5">
        <v>14</v>
      </c>
      <c r="O17" s="5"/>
      <c r="P17" s="5">
        <v>16</v>
      </c>
      <c r="Q17" s="5"/>
      <c r="R17" s="5"/>
      <c r="S17" s="5"/>
      <c r="T17" s="5">
        <v>8</v>
      </c>
      <c r="U17" s="5">
        <f t="shared" si="2"/>
        <v>38</v>
      </c>
      <c r="V17" s="5">
        <v>8</v>
      </c>
      <c r="W17" s="5"/>
      <c r="X17" s="5">
        <v>36</v>
      </c>
      <c r="Y17" s="5"/>
      <c r="Z17" s="5"/>
      <c r="AA17" s="5"/>
      <c r="AB17" s="5">
        <v>43</v>
      </c>
      <c r="AC17" s="5">
        <f t="shared" si="3"/>
        <v>87</v>
      </c>
      <c r="AD17" s="5">
        <f t="shared" si="4"/>
        <v>125</v>
      </c>
      <c r="AE17" s="20">
        <f t="shared" si="7"/>
        <v>5</v>
      </c>
    </row>
    <row r="18" spans="1:31" ht="18.75">
      <c r="A18" s="47" t="s">
        <v>121</v>
      </c>
      <c r="B18" s="91" t="s">
        <v>77</v>
      </c>
      <c r="C18" s="91"/>
      <c r="D18" s="20" t="s">
        <v>50</v>
      </c>
      <c r="E18" s="5" t="s">
        <v>53</v>
      </c>
      <c r="F18" s="5" t="s">
        <v>52</v>
      </c>
      <c r="G18" s="5">
        <v>1</v>
      </c>
      <c r="H18" s="5">
        <f>SUM(N18:R18)</f>
        <v>24</v>
      </c>
      <c r="I18" s="21">
        <f>AVERAGE(U18)/25</f>
        <v>1.12</v>
      </c>
      <c r="J18" s="21">
        <f t="shared" si="1"/>
        <v>1.04</v>
      </c>
      <c r="K18" s="20"/>
      <c r="L18" s="20">
        <v>2</v>
      </c>
      <c r="M18" s="20"/>
      <c r="N18" s="5">
        <v>10</v>
      </c>
      <c r="O18" s="5">
        <v>4</v>
      </c>
      <c r="P18" s="5">
        <v>10</v>
      </c>
      <c r="Q18" s="5"/>
      <c r="R18" s="5"/>
      <c r="S18" s="5"/>
      <c r="T18" s="5">
        <v>4</v>
      </c>
      <c r="U18" s="5">
        <f>SUM(N18:T18)</f>
        <v>28</v>
      </c>
      <c r="V18" s="5">
        <v>4</v>
      </c>
      <c r="W18" s="5">
        <v>10</v>
      </c>
      <c r="X18" s="5">
        <v>16</v>
      </c>
      <c r="Y18" s="5"/>
      <c r="Z18" s="5"/>
      <c r="AA18" s="5"/>
      <c r="AB18" s="5">
        <v>22</v>
      </c>
      <c r="AC18" s="5">
        <f>SUM(V18:AB18)</f>
        <v>52</v>
      </c>
      <c r="AD18" s="5">
        <f>SUM(U18,AC18)</f>
        <v>80</v>
      </c>
      <c r="AE18" s="20">
        <f>INT(AD18/25)</f>
        <v>3</v>
      </c>
    </row>
    <row r="19" spans="1:31" ht="18.75">
      <c r="A19" s="47" t="s">
        <v>122</v>
      </c>
      <c r="B19" s="91" t="s">
        <v>78</v>
      </c>
      <c r="C19" s="91"/>
      <c r="D19" s="20" t="s">
        <v>50</v>
      </c>
      <c r="E19" s="5" t="s">
        <v>53</v>
      </c>
      <c r="F19" s="5" t="s">
        <v>52</v>
      </c>
      <c r="G19" s="5">
        <v>1</v>
      </c>
      <c r="H19" s="5">
        <f t="shared" si="5"/>
        <v>32</v>
      </c>
      <c r="I19" s="21">
        <f t="shared" si="6"/>
        <v>1.44</v>
      </c>
      <c r="J19" s="21">
        <f t="shared" si="1"/>
        <v>1.92</v>
      </c>
      <c r="K19" s="20">
        <v>4</v>
      </c>
      <c r="L19" s="20"/>
      <c r="M19" s="20" t="s">
        <v>57</v>
      </c>
      <c r="N19" s="5">
        <v>16</v>
      </c>
      <c r="O19" s="5"/>
      <c r="P19" s="5">
        <v>16</v>
      </c>
      <c r="Q19" s="5"/>
      <c r="R19" s="5"/>
      <c r="S19" s="5"/>
      <c r="T19" s="5">
        <v>4</v>
      </c>
      <c r="U19" s="5">
        <f t="shared" si="2"/>
        <v>36</v>
      </c>
      <c r="V19" s="5">
        <v>6</v>
      </c>
      <c r="W19" s="5"/>
      <c r="X19" s="5">
        <v>32</v>
      </c>
      <c r="Y19" s="5"/>
      <c r="Z19" s="5"/>
      <c r="AA19" s="5"/>
      <c r="AB19" s="5">
        <v>29</v>
      </c>
      <c r="AC19" s="5">
        <f t="shared" si="3"/>
        <v>67</v>
      </c>
      <c r="AD19" s="5">
        <f t="shared" si="4"/>
        <v>103</v>
      </c>
      <c r="AE19" s="20">
        <f t="shared" si="7"/>
        <v>4</v>
      </c>
    </row>
    <row r="20" spans="1:31" ht="18.75">
      <c r="A20" s="47" t="s">
        <v>123</v>
      </c>
      <c r="B20" s="91" t="s">
        <v>85</v>
      </c>
      <c r="C20" s="91"/>
      <c r="D20" s="20" t="s">
        <v>50</v>
      </c>
      <c r="E20" s="5" t="s">
        <v>53</v>
      </c>
      <c r="F20" s="5" t="s">
        <v>52</v>
      </c>
      <c r="G20" s="5">
        <v>1</v>
      </c>
      <c r="H20" s="5">
        <f t="shared" si="5"/>
        <v>60</v>
      </c>
      <c r="I20" s="21">
        <f t="shared" si="6"/>
        <v>2.56</v>
      </c>
      <c r="J20" s="21">
        <f t="shared" si="1"/>
        <v>2.32</v>
      </c>
      <c r="K20" s="20" t="s">
        <v>57</v>
      </c>
      <c r="L20" s="20"/>
      <c r="M20" s="20"/>
      <c r="N20" s="5"/>
      <c r="O20" s="5">
        <v>16</v>
      </c>
      <c r="P20" s="5">
        <v>44</v>
      </c>
      <c r="Q20" s="5"/>
      <c r="R20" s="5"/>
      <c r="S20" s="5"/>
      <c r="T20" s="5">
        <v>4</v>
      </c>
      <c r="U20" s="5">
        <f t="shared" si="2"/>
        <v>64</v>
      </c>
      <c r="V20" s="5"/>
      <c r="W20" s="5">
        <v>16</v>
      </c>
      <c r="X20" s="5">
        <v>14</v>
      </c>
      <c r="Y20" s="5"/>
      <c r="Z20" s="5"/>
      <c r="AA20" s="5"/>
      <c r="AB20" s="5">
        <v>6</v>
      </c>
      <c r="AC20" s="5">
        <f t="shared" si="3"/>
        <v>36</v>
      </c>
      <c r="AD20" s="5">
        <f t="shared" si="4"/>
        <v>100</v>
      </c>
      <c r="AE20" s="20">
        <f t="shared" si="7"/>
        <v>4</v>
      </c>
    </row>
    <row r="21" spans="1:31" ht="18.75">
      <c r="A21" s="47" t="s">
        <v>124</v>
      </c>
      <c r="B21" s="91" t="s">
        <v>86</v>
      </c>
      <c r="C21" s="91"/>
      <c r="D21" s="20" t="s">
        <v>50</v>
      </c>
      <c r="E21" s="5" t="s">
        <v>53</v>
      </c>
      <c r="F21" s="5" t="s">
        <v>52</v>
      </c>
      <c r="G21" s="5">
        <v>1</v>
      </c>
      <c r="H21" s="5">
        <f t="shared" si="5"/>
        <v>46</v>
      </c>
      <c r="I21" s="21">
        <f t="shared" si="6"/>
        <v>2</v>
      </c>
      <c r="J21" s="21">
        <f t="shared" si="1"/>
        <v>1.76</v>
      </c>
      <c r="K21" s="20"/>
      <c r="L21" s="20"/>
      <c r="M21" s="20"/>
      <c r="N21" s="5"/>
      <c r="O21" s="5">
        <v>16</v>
      </c>
      <c r="P21" s="5">
        <v>30</v>
      </c>
      <c r="Q21" s="5"/>
      <c r="R21" s="5"/>
      <c r="S21" s="5"/>
      <c r="T21" s="5">
        <v>4</v>
      </c>
      <c r="U21" s="5">
        <f t="shared" si="2"/>
        <v>50</v>
      </c>
      <c r="V21" s="5"/>
      <c r="W21" s="5">
        <v>16</v>
      </c>
      <c r="X21" s="5">
        <v>14</v>
      </c>
      <c r="Y21" s="5"/>
      <c r="Z21" s="5"/>
      <c r="AA21" s="5"/>
      <c r="AB21" s="5">
        <v>20</v>
      </c>
      <c r="AC21" s="5">
        <f t="shared" si="3"/>
        <v>50</v>
      </c>
      <c r="AD21" s="5">
        <f t="shared" si="4"/>
        <v>100</v>
      </c>
      <c r="AE21" s="20">
        <f t="shared" si="7"/>
        <v>4</v>
      </c>
    </row>
    <row r="22" spans="1:31" ht="15.75">
      <c r="A22" s="44" t="s">
        <v>125</v>
      </c>
      <c r="B22" s="78" t="s">
        <v>75</v>
      </c>
      <c r="C22" s="78"/>
      <c r="D22" s="26" t="s">
        <v>49</v>
      </c>
      <c r="E22" s="26" t="s">
        <v>53</v>
      </c>
      <c r="F22" s="23" t="s">
        <v>52</v>
      </c>
      <c r="G22" s="23">
        <v>1</v>
      </c>
      <c r="H22" s="23"/>
      <c r="I22" s="45">
        <f>AVERAGE(U22)/30</f>
        <v>4.133333333333334</v>
      </c>
      <c r="J22" s="45">
        <f>SUM(P22:S22,V22:AA22)/30</f>
        <v>4</v>
      </c>
      <c r="K22" s="26">
        <f>AE22</f>
        <v>4</v>
      </c>
      <c r="L22" s="23"/>
      <c r="M22" s="23">
        <f>AE22</f>
        <v>4</v>
      </c>
      <c r="N22" s="23"/>
      <c r="O22" s="23"/>
      <c r="P22" s="23"/>
      <c r="Q22" s="23"/>
      <c r="R22" s="23"/>
      <c r="S22" s="23">
        <v>120</v>
      </c>
      <c r="T22" s="23">
        <v>4</v>
      </c>
      <c r="U22" s="23">
        <f>SUM(N22:T22)</f>
        <v>124</v>
      </c>
      <c r="V22" s="23"/>
      <c r="W22" s="23"/>
      <c r="X22" s="23">
        <v>0</v>
      </c>
      <c r="Y22" s="23"/>
      <c r="Z22" s="23"/>
      <c r="AA22" s="23"/>
      <c r="AB22" s="23">
        <v>6</v>
      </c>
      <c r="AC22" s="23">
        <f>SUM(V22:AB22)</f>
        <v>6</v>
      </c>
      <c r="AD22" s="23">
        <f t="shared" si="4"/>
        <v>130</v>
      </c>
      <c r="AE22" s="26">
        <f>INT(AD22/30)</f>
        <v>4</v>
      </c>
    </row>
    <row r="23" spans="1:31" ht="15.75">
      <c r="A23" s="80" t="s">
        <v>29</v>
      </c>
      <c r="B23" s="80"/>
      <c r="C23" s="80"/>
      <c r="D23" s="80"/>
      <c r="E23" s="80"/>
      <c r="F23" s="80"/>
      <c r="G23" s="80"/>
      <c r="H23" s="58">
        <f>H14+H22</f>
        <v>256</v>
      </c>
      <c r="I23" s="57">
        <f aca="true" t="shared" si="8" ref="I23:AE23">I14+I22</f>
        <v>15.813333333333336</v>
      </c>
      <c r="J23" s="58">
        <f t="shared" si="8"/>
        <v>16.240000000000002</v>
      </c>
      <c r="K23" s="58">
        <f t="shared" si="8"/>
        <v>19</v>
      </c>
      <c r="L23" s="58">
        <f t="shared" si="8"/>
        <v>2</v>
      </c>
      <c r="M23" s="58">
        <f t="shared" si="8"/>
        <v>4</v>
      </c>
      <c r="N23" s="58">
        <f t="shared" si="8"/>
        <v>74</v>
      </c>
      <c r="O23" s="58">
        <f t="shared" si="8"/>
        <v>36</v>
      </c>
      <c r="P23" s="58">
        <f t="shared" si="8"/>
        <v>146</v>
      </c>
      <c r="Q23" s="58">
        <f t="shared" si="8"/>
        <v>0</v>
      </c>
      <c r="R23" s="58">
        <f t="shared" si="8"/>
        <v>0</v>
      </c>
      <c r="S23" s="58">
        <f t="shared" si="8"/>
        <v>120</v>
      </c>
      <c r="T23" s="58">
        <f t="shared" si="8"/>
        <v>40</v>
      </c>
      <c r="U23" s="58">
        <f t="shared" si="8"/>
        <v>416</v>
      </c>
      <c r="V23" s="58">
        <f t="shared" si="8"/>
        <v>34</v>
      </c>
      <c r="W23" s="58">
        <f t="shared" si="8"/>
        <v>42</v>
      </c>
      <c r="X23" s="58">
        <f t="shared" si="8"/>
        <v>160</v>
      </c>
      <c r="Y23" s="58">
        <f t="shared" si="8"/>
        <v>0</v>
      </c>
      <c r="Z23" s="58">
        <f t="shared" si="8"/>
        <v>0</v>
      </c>
      <c r="AA23" s="58">
        <f t="shared" si="8"/>
        <v>0</v>
      </c>
      <c r="AB23" s="58">
        <f t="shared" si="8"/>
        <v>144</v>
      </c>
      <c r="AC23" s="58">
        <f t="shared" si="8"/>
        <v>380</v>
      </c>
      <c r="AD23" s="58">
        <f t="shared" si="8"/>
        <v>796</v>
      </c>
      <c r="AE23" s="58">
        <f t="shared" si="8"/>
        <v>30</v>
      </c>
    </row>
    <row r="24" spans="1:31" ht="20.25">
      <c r="A24" s="82" t="s">
        <v>42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15.75">
      <c r="A25" s="83" t="s">
        <v>48</v>
      </c>
      <c r="B25" s="83"/>
      <c r="C25" s="83"/>
      <c r="D25" s="31"/>
      <c r="E25" s="27"/>
      <c r="F25" s="27"/>
      <c r="G25" s="27"/>
      <c r="H25" s="27">
        <f>SUM(H26:H33)</f>
        <v>316</v>
      </c>
      <c r="I25" s="27">
        <f aca="true" t="shared" si="9" ref="I25:AE25">SUM(I26:I33)</f>
        <v>14.56</v>
      </c>
      <c r="J25" s="27">
        <f t="shared" si="9"/>
        <v>14.56</v>
      </c>
      <c r="K25" s="27">
        <f t="shared" si="9"/>
        <v>14</v>
      </c>
      <c r="L25" s="27">
        <f t="shared" si="9"/>
        <v>4</v>
      </c>
      <c r="M25" s="27">
        <f t="shared" si="9"/>
        <v>3</v>
      </c>
      <c r="N25" s="27">
        <f t="shared" si="9"/>
        <v>42</v>
      </c>
      <c r="O25" s="27">
        <f t="shared" si="9"/>
        <v>50</v>
      </c>
      <c r="P25" s="27">
        <f t="shared" si="9"/>
        <v>112</v>
      </c>
      <c r="Q25" s="27">
        <f t="shared" si="9"/>
        <v>0</v>
      </c>
      <c r="R25" s="27">
        <f t="shared" si="9"/>
        <v>50</v>
      </c>
      <c r="S25" s="27">
        <f t="shared" si="9"/>
        <v>62</v>
      </c>
      <c r="T25" s="27">
        <f t="shared" si="9"/>
        <v>48</v>
      </c>
      <c r="U25" s="27">
        <f t="shared" si="9"/>
        <v>364</v>
      </c>
      <c r="V25" s="27">
        <f t="shared" si="9"/>
        <v>38</v>
      </c>
      <c r="W25" s="27">
        <f t="shared" si="9"/>
        <v>44</v>
      </c>
      <c r="X25" s="27">
        <f t="shared" si="9"/>
        <v>110</v>
      </c>
      <c r="Y25" s="27">
        <f t="shared" si="9"/>
        <v>0</v>
      </c>
      <c r="Z25" s="27">
        <f t="shared" si="9"/>
        <v>60</v>
      </c>
      <c r="AA25" s="27">
        <f t="shared" si="9"/>
        <v>0</v>
      </c>
      <c r="AB25" s="27">
        <f t="shared" si="9"/>
        <v>140</v>
      </c>
      <c r="AC25" s="27">
        <f t="shared" si="9"/>
        <v>392</v>
      </c>
      <c r="AD25" s="27">
        <f t="shared" si="9"/>
        <v>756</v>
      </c>
      <c r="AE25" s="27">
        <f t="shared" si="9"/>
        <v>26</v>
      </c>
    </row>
    <row r="26" spans="1:31" ht="18.75">
      <c r="A26" s="47" t="s">
        <v>126</v>
      </c>
      <c r="B26" s="117" t="s">
        <v>79</v>
      </c>
      <c r="C26" s="118"/>
      <c r="D26" s="52" t="s">
        <v>50</v>
      </c>
      <c r="E26" s="51" t="s">
        <v>2</v>
      </c>
      <c r="F26" s="51" t="s">
        <v>52</v>
      </c>
      <c r="G26" s="51">
        <v>2</v>
      </c>
      <c r="H26" s="51">
        <f>SUM(N26:S26)</f>
        <v>30</v>
      </c>
      <c r="I26" s="56">
        <f aca="true" t="shared" si="10" ref="I26:I33">AVERAGE(U26)/25</f>
        <v>1.52</v>
      </c>
      <c r="J26" s="56">
        <f>SUM(P26:R26,X26:AA26)/25</f>
        <v>1.52</v>
      </c>
      <c r="K26" s="52">
        <f>AE26</f>
        <v>3</v>
      </c>
      <c r="L26" s="52" t="s">
        <v>57</v>
      </c>
      <c r="M26" s="52">
        <f>AE26</f>
        <v>3</v>
      </c>
      <c r="N26" s="51">
        <v>12</v>
      </c>
      <c r="O26" s="51"/>
      <c r="P26" s="51" t="s">
        <v>57</v>
      </c>
      <c r="Q26" s="51"/>
      <c r="R26" s="51">
        <v>18</v>
      </c>
      <c r="S26" s="51"/>
      <c r="T26" s="51">
        <v>8</v>
      </c>
      <c r="U26" s="51">
        <f>SUM(N26:T26)</f>
        <v>38</v>
      </c>
      <c r="V26" s="51">
        <v>10</v>
      </c>
      <c r="W26" s="51"/>
      <c r="X26" s="51" t="s">
        <v>57</v>
      </c>
      <c r="Y26" s="51"/>
      <c r="Z26" s="51">
        <v>20</v>
      </c>
      <c r="AA26" s="51"/>
      <c r="AB26" s="51">
        <v>22</v>
      </c>
      <c r="AC26" s="51">
        <f>SUM(V26:AB26)</f>
        <v>52</v>
      </c>
      <c r="AD26" s="51">
        <f>SUM(U26,AC26)</f>
        <v>90</v>
      </c>
      <c r="AE26" s="52">
        <f aca="true" t="shared" si="11" ref="AE26:AE32">INT(AD26/25)</f>
        <v>3</v>
      </c>
    </row>
    <row r="27" spans="1:31" ht="18.75">
      <c r="A27" s="47" t="s">
        <v>127</v>
      </c>
      <c r="B27" s="91" t="s">
        <v>80</v>
      </c>
      <c r="C27" s="91"/>
      <c r="D27" s="20" t="s">
        <v>50</v>
      </c>
      <c r="E27" s="5" t="s">
        <v>2</v>
      </c>
      <c r="F27" s="5" t="s">
        <v>52</v>
      </c>
      <c r="G27" s="51">
        <v>2</v>
      </c>
      <c r="H27" s="51">
        <f aca="true" t="shared" si="12" ref="H27:H33">SUM(N27:S27)</f>
        <v>44</v>
      </c>
      <c r="I27" s="21">
        <f t="shared" si="10"/>
        <v>2.08</v>
      </c>
      <c r="J27" s="21">
        <f>SUM(P27:R27,X27:AA27)/25</f>
        <v>2.8</v>
      </c>
      <c r="K27" s="20">
        <f>AE27</f>
        <v>5</v>
      </c>
      <c r="L27" s="20"/>
      <c r="M27" s="20"/>
      <c r="N27" s="5">
        <v>10</v>
      </c>
      <c r="O27" s="5">
        <v>6</v>
      </c>
      <c r="P27" s="5">
        <v>12</v>
      </c>
      <c r="Q27" s="5" t="s">
        <v>57</v>
      </c>
      <c r="R27" s="5">
        <v>16</v>
      </c>
      <c r="S27" s="5"/>
      <c r="T27" s="5">
        <v>8</v>
      </c>
      <c r="U27" s="5">
        <f aca="true" t="shared" si="13" ref="U27:U34">SUM(N27:T27)</f>
        <v>52</v>
      </c>
      <c r="V27" s="20">
        <v>6</v>
      </c>
      <c r="W27" s="20">
        <v>8</v>
      </c>
      <c r="X27" s="20">
        <v>22</v>
      </c>
      <c r="Y27" s="20" t="s">
        <v>57</v>
      </c>
      <c r="Z27" s="20">
        <v>20</v>
      </c>
      <c r="AA27" s="20"/>
      <c r="AB27" s="20">
        <v>21</v>
      </c>
      <c r="AC27" s="5">
        <f aca="true" t="shared" si="14" ref="AC27:AC34">SUM(V27:AB27)</f>
        <v>77</v>
      </c>
      <c r="AD27" s="5">
        <f aca="true" t="shared" si="15" ref="AD27:AD34">SUM(U27,AC27)</f>
        <v>129</v>
      </c>
      <c r="AE27" s="20">
        <f t="shared" si="11"/>
        <v>5</v>
      </c>
    </row>
    <row r="28" spans="1:31" ht="18.75">
      <c r="A28" s="47" t="s">
        <v>128</v>
      </c>
      <c r="B28" s="91" t="s">
        <v>81</v>
      </c>
      <c r="C28" s="91"/>
      <c r="D28" s="20" t="s">
        <v>50</v>
      </c>
      <c r="E28" s="5" t="s">
        <v>2</v>
      </c>
      <c r="F28" s="5" t="s">
        <v>52</v>
      </c>
      <c r="G28" s="51">
        <v>2</v>
      </c>
      <c r="H28" s="51">
        <f t="shared" si="12"/>
        <v>36</v>
      </c>
      <c r="I28" s="21">
        <f>AVERAGE(U28)/25</f>
        <v>1.76</v>
      </c>
      <c r="J28" s="21">
        <f>SUM(P28:R28,X28:AA28)/25</f>
        <v>1.84</v>
      </c>
      <c r="K28" s="20"/>
      <c r="L28" s="20">
        <f>AE28</f>
        <v>4</v>
      </c>
      <c r="M28" s="20"/>
      <c r="N28" s="5">
        <v>12</v>
      </c>
      <c r="O28" s="5">
        <v>8</v>
      </c>
      <c r="P28" s="5">
        <v>16</v>
      </c>
      <c r="Q28" s="5"/>
      <c r="R28" s="5"/>
      <c r="S28" s="5"/>
      <c r="T28" s="5">
        <v>8</v>
      </c>
      <c r="U28" s="5">
        <f>SUM(N28:T28)</f>
        <v>44</v>
      </c>
      <c r="V28" s="5">
        <v>10</v>
      </c>
      <c r="W28" s="5">
        <v>8</v>
      </c>
      <c r="X28" s="5">
        <v>30</v>
      </c>
      <c r="Y28" s="5"/>
      <c r="Z28" s="5"/>
      <c r="AA28" s="5"/>
      <c r="AB28" s="5">
        <v>21</v>
      </c>
      <c r="AC28" s="5">
        <f>SUM(V28:AB28)</f>
        <v>69</v>
      </c>
      <c r="AD28" s="5">
        <f>SUM(U28,AC28)</f>
        <v>113</v>
      </c>
      <c r="AE28" s="20">
        <f t="shared" si="11"/>
        <v>4</v>
      </c>
    </row>
    <row r="29" spans="1:31" ht="18.75">
      <c r="A29" s="47" t="s">
        <v>129</v>
      </c>
      <c r="B29" s="90" t="s">
        <v>82</v>
      </c>
      <c r="C29" s="90"/>
      <c r="D29" s="20" t="s">
        <v>50</v>
      </c>
      <c r="E29" s="20" t="s">
        <v>2</v>
      </c>
      <c r="F29" s="5" t="s">
        <v>52</v>
      </c>
      <c r="G29" s="51">
        <v>2</v>
      </c>
      <c r="H29" s="51">
        <f t="shared" si="12"/>
        <v>30</v>
      </c>
      <c r="I29" s="21">
        <f>AVERAGE(U29)/25</f>
        <v>1.52</v>
      </c>
      <c r="J29" s="21">
        <f>SUM(P29:S29,X29:AA29)/25</f>
        <v>1.28</v>
      </c>
      <c r="K29" s="20">
        <f>AE29</f>
        <v>3</v>
      </c>
      <c r="L29" s="5"/>
      <c r="M29" s="5"/>
      <c r="N29" s="5">
        <v>8</v>
      </c>
      <c r="O29" s="5">
        <v>8</v>
      </c>
      <c r="P29" s="5">
        <v>14</v>
      </c>
      <c r="Q29" s="5" t="s">
        <v>57</v>
      </c>
      <c r="R29" s="5" t="s">
        <v>57</v>
      </c>
      <c r="S29" s="5"/>
      <c r="T29" s="5">
        <v>8</v>
      </c>
      <c r="U29" s="5">
        <f>SUM(N29:T29)</f>
        <v>38</v>
      </c>
      <c r="V29" s="5">
        <v>12</v>
      </c>
      <c r="W29" s="5"/>
      <c r="X29" s="5">
        <v>18</v>
      </c>
      <c r="Y29" s="5" t="s">
        <v>57</v>
      </c>
      <c r="Z29" s="5" t="s">
        <v>57</v>
      </c>
      <c r="AA29" s="5"/>
      <c r="AB29" s="5">
        <v>16</v>
      </c>
      <c r="AC29" s="5">
        <f>SUM(V29:AB29)</f>
        <v>46</v>
      </c>
      <c r="AD29" s="5">
        <f>SUM(U29,AC29)</f>
        <v>84</v>
      </c>
      <c r="AE29" s="20">
        <f t="shared" si="11"/>
        <v>3</v>
      </c>
    </row>
    <row r="30" spans="1:31" ht="18.75">
      <c r="A30" s="47" t="s">
        <v>130</v>
      </c>
      <c r="B30" s="121" t="s">
        <v>83</v>
      </c>
      <c r="C30" s="122"/>
      <c r="D30" s="20" t="s">
        <v>50</v>
      </c>
      <c r="E30" s="5" t="s">
        <v>53</v>
      </c>
      <c r="F30" s="5" t="s">
        <v>52</v>
      </c>
      <c r="G30" s="51">
        <v>2</v>
      </c>
      <c r="H30" s="51">
        <f t="shared" si="12"/>
        <v>24</v>
      </c>
      <c r="I30" s="21">
        <f>AVERAGE(U30)/25</f>
        <v>1.12</v>
      </c>
      <c r="J30" s="21">
        <f>SUM(P30:R30,X30:AA30)/25</f>
        <v>1.44</v>
      </c>
      <c r="K30" s="20">
        <f>AE30</f>
        <v>3</v>
      </c>
      <c r="L30" s="20"/>
      <c r="M30" s="20"/>
      <c r="N30" s="5" t="s">
        <v>57</v>
      </c>
      <c r="O30" s="5">
        <v>8</v>
      </c>
      <c r="P30" s="5" t="s">
        <v>57</v>
      </c>
      <c r="Q30" s="5"/>
      <c r="R30" s="5">
        <v>16</v>
      </c>
      <c r="S30" s="5"/>
      <c r="T30" s="5">
        <v>4</v>
      </c>
      <c r="U30" s="5">
        <f>SUM(N30:T30)</f>
        <v>28</v>
      </c>
      <c r="V30" s="5" t="s">
        <v>57</v>
      </c>
      <c r="W30" s="5">
        <v>8</v>
      </c>
      <c r="X30" s="5" t="s">
        <v>57</v>
      </c>
      <c r="Y30" s="5"/>
      <c r="Z30" s="5">
        <v>20</v>
      </c>
      <c r="AA30" s="5"/>
      <c r="AB30" s="5">
        <v>20</v>
      </c>
      <c r="AC30" s="5">
        <f>SUM(V30:AB30)</f>
        <v>48</v>
      </c>
      <c r="AD30" s="5">
        <f>SUM(U30,AC30)</f>
        <v>76</v>
      </c>
      <c r="AE30" s="20">
        <f t="shared" si="11"/>
        <v>3</v>
      </c>
    </row>
    <row r="31" spans="1:31" ht="18.75">
      <c r="A31" s="47" t="s">
        <v>131</v>
      </c>
      <c r="B31" s="91" t="s">
        <v>85</v>
      </c>
      <c r="C31" s="91"/>
      <c r="D31" s="20" t="s">
        <v>50</v>
      </c>
      <c r="E31" s="5" t="s">
        <v>53</v>
      </c>
      <c r="F31" s="5" t="s">
        <v>52</v>
      </c>
      <c r="G31" s="51">
        <v>2</v>
      </c>
      <c r="H31" s="51">
        <f t="shared" si="12"/>
        <v>46</v>
      </c>
      <c r="I31" s="21">
        <f t="shared" si="10"/>
        <v>2</v>
      </c>
      <c r="J31" s="21">
        <f>SUM(P31:S31,X31:AA31)/25</f>
        <v>2.24</v>
      </c>
      <c r="K31" s="20" t="s">
        <v>57</v>
      </c>
      <c r="L31" s="20"/>
      <c r="M31" s="20"/>
      <c r="N31" s="5"/>
      <c r="O31" s="5">
        <v>10</v>
      </c>
      <c r="P31" s="5">
        <v>20</v>
      </c>
      <c r="Q31" s="5"/>
      <c r="R31" s="5"/>
      <c r="S31" s="5">
        <v>16</v>
      </c>
      <c r="T31" s="5">
        <v>4</v>
      </c>
      <c r="U31" s="5">
        <f t="shared" si="13"/>
        <v>50</v>
      </c>
      <c r="V31" s="5"/>
      <c r="W31" s="5">
        <v>10</v>
      </c>
      <c r="X31" s="5">
        <v>20</v>
      </c>
      <c r="Y31" s="5"/>
      <c r="Z31" s="5"/>
      <c r="AA31" s="5"/>
      <c r="AB31" s="5">
        <v>20</v>
      </c>
      <c r="AC31" s="5">
        <f t="shared" si="14"/>
        <v>50</v>
      </c>
      <c r="AD31" s="5">
        <f t="shared" si="15"/>
        <v>100</v>
      </c>
      <c r="AE31" s="20">
        <f t="shared" si="11"/>
        <v>4</v>
      </c>
    </row>
    <row r="32" spans="1:31" ht="18.75">
      <c r="A32" s="47" t="s">
        <v>132</v>
      </c>
      <c r="B32" s="91" t="s">
        <v>86</v>
      </c>
      <c r="C32" s="91"/>
      <c r="D32" s="20" t="s">
        <v>50</v>
      </c>
      <c r="E32" s="5" t="s">
        <v>53</v>
      </c>
      <c r="F32" s="5" t="s">
        <v>52</v>
      </c>
      <c r="G32" s="51">
        <v>2</v>
      </c>
      <c r="H32" s="51">
        <f t="shared" si="12"/>
        <v>46</v>
      </c>
      <c r="I32" s="21">
        <f t="shared" si="10"/>
        <v>2</v>
      </c>
      <c r="J32" s="21">
        <f>SUM(P32:S32,X32:AA32)/25</f>
        <v>2.24</v>
      </c>
      <c r="K32" s="20"/>
      <c r="L32" s="20"/>
      <c r="M32" s="20"/>
      <c r="N32" s="5"/>
      <c r="O32" s="5">
        <v>10</v>
      </c>
      <c r="P32" s="5">
        <v>20</v>
      </c>
      <c r="Q32" s="5"/>
      <c r="R32" s="5"/>
      <c r="S32" s="5">
        <v>16</v>
      </c>
      <c r="T32" s="5">
        <v>4</v>
      </c>
      <c r="U32" s="5">
        <f t="shared" si="13"/>
        <v>50</v>
      </c>
      <c r="V32" s="5"/>
      <c r="W32" s="5">
        <v>10</v>
      </c>
      <c r="X32" s="5">
        <v>20</v>
      </c>
      <c r="Y32" s="5"/>
      <c r="Z32" s="5"/>
      <c r="AA32" s="5"/>
      <c r="AB32" s="5">
        <v>20</v>
      </c>
      <c r="AC32" s="5">
        <f t="shared" si="14"/>
        <v>50</v>
      </c>
      <c r="AD32" s="5">
        <f t="shared" si="15"/>
        <v>100</v>
      </c>
      <c r="AE32" s="20">
        <f t="shared" si="11"/>
        <v>4</v>
      </c>
    </row>
    <row r="33" spans="1:31" ht="18.75">
      <c r="A33" s="47" t="s">
        <v>133</v>
      </c>
      <c r="B33" s="120" t="s">
        <v>84</v>
      </c>
      <c r="C33" s="120"/>
      <c r="D33" s="20" t="s">
        <v>49</v>
      </c>
      <c r="E33" s="5" t="s">
        <v>51</v>
      </c>
      <c r="F33" s="5" t="s">
        <v>52</v>
      </c>
      <c r="G33" s="51">
        <v>2</v>
      </c>
      <c r="H33" s="51">
        <f t="shared" si="12"/>
        <v>60</v>
      </c>
      <c r="I33" s="21">
        <f t="shared" si="10"/>
        <v>2.56</v>
      </c>
      <c r="J33" s="21">
        <f>SUM(P33:R33,X33:AA33)/25</f>
        <v>1.2</v>
      </c>
      <c r="K33" s="20"/>
      <c r="L33" s="20"/>
      <c r="M33" s="20"/>
      <c r="N33" s="5"/>
      <c r="O33" s="5"/>
      <c r="P33" s="5">
        <v>30</v>
      </c>
      <c r="Q33" s="5"/>
      <c r="R33" s="5"/>
      <c r="S33" s="5">
        <v>30</v>
      </c>
      <c r="T33" s="5">
        <v>4</v>
      </c>
      <c r="U33" s="5">
        <f t="shared" si="13"/>
        <v>64</v>
      </c>
      <c r="V33" s="5"/>
      <c r="W33" s="5"/>
      <c r="X33" s="5"/>
      <c r="Y33" s="5"/>
      <c r="Z33" s="5"/>
      <c r="AA33" s="5"/>
      <c r="AB33" s="5">
        <v>0</v>
      </c>
      <c r="AC33" s="5">
        <f t="shared" si="14"/>
        <v>0</v>
      </c>
      <c r="AD33" s="5">
        <f t="shared" si="15"/>
        <v>64</v>
      </c>
      <c r="AE33" s="20">
        <v>0</v>
      </c>
    </row>
    <row r="34" spans="1:31" ht="15.75">
      <c r="A34" s="44" t="s">
        <v>134</v>
      </c>
      <c r="B34" s="78" t="s">
        <v>75</v>
      </c>
      <c r="C34" s="78"/>
      <c r="D34" s="26" t="s">
        <v>49</v>
      </c>
      <c r="E34" s="26" t="s">
        <v>53</v>
      </c>
      <c r="F34" s="23" t="s">
        <v>52</v>
      </c>
      <c r="G34" s="23">
        <v>2</v>
      </c>
      <c r="H34" s="23"/>
      <c r="I34" s="45">
        <f>AVERAGE(U34)/30</f>
        <v>4.133333333333334</v>
      </c>
      <c r="J34" s="45">
        <f>SUM(P34:S34,V34:AA34)/30</f>
        <v>4</v>
      </c>
      <c r="K34" s="26">
        <f>AE34</f>
        <v>4</v>
      </c>
      <c r="L34" s="23"/>
      <c r="M34" s="23">
        <f>AE34</f>
        <v>4</v>
      </c>
      <c r="N34" s="23"/>
      <c r="O34" s="23"/>
      <c r="P34" s="23"/>
      <c r="Q34" s="23"/>
      <c r="R34" s="23"/>
      <c r="S34" s="23">
        <v>120</v>
      </c>
      <c r="T34" s="23">
        <v>4</v>
      </c>
      <c r="U34" s="23">
        <f t="shared" si="13"/>
        <v>124</v>
      </c>
      <c r="V34" s="23"/>
      <c r="W34" s="23"/>
      <c r="X34" s="23">
        <v>0</v>
      </c>
      <c r="Y34" s="23"/>
      <c r="Z34" s="23"/>
      <c r="AA34" s="23"/>
      <c r="AB34" s="23">
        <v>6</v>
      </c>
      <c r="AC34" s="23">
        <f t="shared" si="14"/>
        <v>6</v>
      </c>
      <c r="AD34" s="23">
        <f t="shared" si="15"/>
        <v>130</v>
      </c>
      <c r="AE34" s="26">
        <f>INT(AD34/30)</f>
        <v>4</v>
      </c>
    </row>
    <row r="35" spans="1:31" ht="15.75">
      <c r="A35" s="80" t="s">
        <v>30</v>
      </c>
      <c r="B35" s="80"/>
      <c r="C35" s="80"/>
      <c r="D35" s="80"/>
      <c r="E35" s="80"/>
      <c r="F35" s="80"/>
      <c r="G35" s="80"/>
      <c r="H35" s="58">
        <f>H25+H34</f>
        <v>316</v>
      </c>
      <c r="I35" s="57">
        <f aca="true" t="shared" si="16" ref="I35:AE35">I25+I34</f>
        <v>18.693333333333335</v>
      </c>
      <c r="J35" s="58">
        <f t="shared" si="16"/>
        <v>18.560000000000002</v>
      </c>
      <c r="K35" s="58">
        <f t="shared" si="16"/>
        <v>18</v>
      </c>
      <c r="L35" s="58">
        <f t="shared" si="16"/>
        <v>4</v>
      </c>
      <c r="M35" s="58">
        <f t="shared" si="16"/>
        <v>7</v>
      </c>
      <c r="N35" s="58">
        <f t="shared" si="16"/>
        <v>42</v>
      </c>
      <c r="O35" s="58">
        <f t="shared" si="16"/>
        <v>50</v>
      </c>
      <c r="P35" s="58">
        <f t="shared" si="16"/>
        <v>112</v>
      </c>
      <c r="Q35" s="58">
        <f t="shared" si="16"/>
        <v>0</v>
      </c>
      <c r="R35" s="58">
        <f t="shared" si="16"/>
        <v>50</v>
      </c>
      <c r="S35" s="58">
        <f t="shared" si="16"/>
        <v>182</v>
      </c>
      <c r="T35" s="58">
        <f t="shared" si="16"/>
        <v>52</v>
      </c>
      <c r="U35" s="58">
        <f t="shared" si="16"/>
        <v>488</v>
      </c>
      <c r="V35" s="58">
        <f t="shared" si="16"/>
        <v>38</v>
      </c>
      <c r="W35" s="58">
        <f t="shared" si="16"/>
        <v>44</v>
      </c>
      <c r="X35" s="58">
        <f t="shared" si="16"/>
        <v>110</v>
      </c>
      <c r="Y35" s="58">
        <f t="shared" si="16"/>
        <v>0</v>
      </c>
      <c r="Z35" s="58">
        <f t="shared" si="16"/>
        <v>60</v>
      </c>
      <c r="AA35" s="58">
        <f t="shared" si="16"/>
        <v>0</v>
      </c>
      <c r="AB35" s="58">
        <f t="shared" si="16"/>
        <v>146</v>
      </c>
      <c r="AC35" s="58">
        <f t="shared" si="16"/>
        <v>398</v>
      </c>
      <c r="AD35" s="58">
        <f t="shared" si="16"/>
        <v>886</v>
      </c>
      <c r="AE35" s="58">
        <f t="shared" si="16"/>
        <v>30</v>
      </c>
    </row>
    <row r="36" spans="1:31" ht="20.25">
      <c r="A36" s="82" t="s">
        <v>43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15.75">
      <c r="A37" s="83" t="s">
        <v>48</v>
      </c>
      <c r="B37" s="83"/>
      <c r="C37" s="83"/>
      <c r="D37" s="31"/>
      <c r="E37" s="27"/>
      <c r="F37" s="27"/>
      <c r="G37" s="27"/>
      <c r="H37" s="27">
        <f>SUM(H38:H44)</f>
        <v>238</v>
      </c>
      <c r="I37" s="27">
        <f aca="true" t="shared" si="17" ref="I37:AE37">SUM(I38:I44)</f>
        <v>11.280000000000001</v>
      </c>
      <c r="J37" s="27">
        <f t="shared" si="17"/>
        <v>12</v>
      </c>
      <c r="K37" s="27">
        <f t="shared" si="17"/>
        <v>9</v>
      </c>
      <c r="L37" s="27">
        <f t="shared" si="17"/>
        <v>0</v>
      </c>
      <c r="M37" s="27">
        <f t="shared" si="17"/>
        <v>0</v>
      </c>
      <c r="N37" s="27">
        <f t="shared" si="17"/>
        <v>46</v>
      </c>
      <c r="O37" s="27">
        <f t="shared" si="17"/>
        <v>24</v>
      </c>
      <c r="P37" s="27">
        <f t="shared" si="17"/>
        <v>88</v>
      </c>
      <c r="Q37" s="27">
        <f t="shared" si="17"/>
        <v>16</v>
      </c>
      <c r="R37" s="27">
        <f t="shared" si="17"/>
        <v>32</v>
      </c>
      <c r="S37" s="27">
        <f t="shared" si="17"/>
        <v>32</v>
      </c>
      <c r="T37" s="27">
        <f t="shared" si="17"/>
        <v>44</v>
      </c>
      <c r="U37" s="27">
        <f t="shared" si="17"/>
        <v>282</v>
      </c>
      <c r="V37" s="27">
        <f t="shared" si="17"/>
        <v>30</v>
      </c>
      <c r="W37" s="27">
        <f t="shared" si="17"/>
        <v>24</v>
      </c>
      <c r="X37" s="27">
        <f t="shared" si="17"/>
        <v>110</v>
      </c>
      <c r="Y37" s="27">
        <f t="shared" si="17"/>
        <v>20</v>
      </c>
      <c r="Z37" s="27">
        <f t="shared" si="17"/>
        <v>34</v>
      </c>
      <c r="AA37" s="27">
        <f t="shared" si="17"/>
        <v>0</v>
      </c>
      <c r="AB37" s="27">
        <f t="shared" si="17"/>
        <v>195</v>
      </c>
      <c r="AC37" s="27">
        <f t="shared" si="17"/>
        <v>413</v>
      </c>
      <c r="AD37" s="27">
        <f t="shared" si="17"/>
        <v>695</v>
      </c>
      <c r="AE37" s="27">
        <f t="shared" si="17"/>
        <v>26</v>
      </c>
    </row>
    <row r="38" spans="1:31" ht="18.75">
      <c r="A38" s="47" t="s">
        <v>135</v>
      </c>
      <c r="B38" s="119" t="s">
        <v>87</v>
      </c>
      <c r="C38" s="119"/>
      <c r="D38" s="20" t="s">
        <v>50</v>
      </c>
      <c r="E38" s="5" t="s">
        <v>2</v>
      </c>
      <c r="F38" s="32" t="s">
        <v>54</v>
      </c>
      <c r="G38" s="32">
        <v>3</v>
      </c>
      <c r="H38" s="5">
        <f aca="true" t="shared" si="18" ref="H38:H44">SUM(N38:S38)</f>
        <v>30</v>
      </c>
      <c r="I38" s="21">
        <f aca="true" t="shared" si="19" ref="I38:I44">AVERAGE(U38)/25</f>
        <v>1.52</v>
      </c>
      <c r="J38" s="21">
        <f aca="true" t="shared" si="20" ref="J38:J44">SUM(P38:R38,X38:AA38)/25</f>
        <v>1.68</v>
      </c>
      <c r="K38" s="20">
        <f>AE38</f>
        <v>4</v>
      </c>
      <c r="L38" s="20" t="s">
        <v>57</v>
      </c>
      <c r="M38" s="20"/>
      <c r="N38" s="5">
        <v>14</v>
      </c>
      <c r="O38" s="5"/>
      <c r="P38" s="5">
        <v>16</v>
      </c>
      <c r="Q38" s="5"/>
      <c r="R38" s="5" t="s">
        <v>57</v>
      </c>
      <c r="S38" s="5"/>
      <c r="T38" s="5">
        <v>8</v>
      </c>
      <c r="U38" s="5">
        <f>SUM(N38:T38)</f>
        <v>38</v>
      </c>
      <c r="V38" s="5">
        <v>14</v>
      </c>
      <c r="W38" s="5"/>
      <c r="X38" s="5">
        <v>26</v>
      </c>
      <c r="Y38" s="5"/>
      <c r="Z38" s="5" t="s">
        <v>57</v>
      </c>
      <c r="AA38" s="5"/>
      <c r="AB38" s="5">
        <v>27</v>
      </c>
      <c r="AC38" s="5">
        <f aca="true" t="shared" si="21" ref="AC38:AC45">SUM(V38:AB38)</f>
        <v>67</v>
      </c>
      <c r="AD38" s="5">
        <f aca="true" t="shared" si="22" ref="AD38:AD45">SUM(U38,AC38)</f>
        <v>105</v>
      </c>
      <c r="AE38" s="20">
        <f aca="true" t="shared" si="23" ref="AE38:AE44">INT(AD38/25)</f>
        <v>4</v>
      </c>
    </row>
    <row r="39" spans="1:31" ht="18.75">
      <c r="A39" s="47" t="s">
        <v>136</v>
      </c>
      <c r="B39" s="90" t="s">
        <v>88</v>
      </c>
      <c r="C39" s="90"/>
      <c r="D39" s="34" t="s">
        <v>50</v>
      </c>
      <c r="E39" s="32" t="s">
        <v>53</v>
      </c>
      <c r="F39" s="32" t="s">
        <v>54</v>
      </c>
      <c r="G39" s="32">
        <v>3</v>
      </c>
      <c r="H39" s="5">
        <f t="shared" si="18"/>
        <v>16</v>
      </c>
      <c r="I39" s="21">
        <f t="shared" si="19"/>
        <v>0.8</v>
      </c>
      <c r="J39" s="21">
        <f t="shared" si="20"/>
        <v>1.36</v>
      </c>
      <c r="K39" s="20">
        <f>AE39</f>
        <v>2</v>
      </c>
      <c r="L39" s="34"/>
      <c r="M39" s="34"/>
      <c r="N39" s="32" t="s">
        <v>57</v>
      </c>
      <c r="O39" s="32">
        <v>4</v>
      </c>
      <c r="P39" s="5" t="s">
        <v>57</v>
      </c>
      <c r="Q39" s="32" t="s">
        <v>57</v>
      </c>
      <c r="R39" s="32">
        <v>12</v>
      </c>
      <c r="S39" s="32"/>
      <c r="T39" s="32">
        <v>4</v>
      </c>
      <c r="U39" s="5">
        <f aca="true" t="shared" si="24" ref="U39:U44">SUM(N39:T39)</f>
        <v>20</v>
      </c>
      <c r="V39" s="32" t="s">
        <v>57</v>
      </c>
      <c r="W39" s="32">
        <v>4</v>
      </c>
      <c r="X39" s="32" t="s">
        <v>57</v>
      </c>
      <c r="Y39" s="32" t="s">
        <v>57</v>
      </c>
      <c r="Z39" s="32">
        <v>22</v>
      </c>
      <c r="AA39" s="32"/>
      <c r="AB39" s="32">
        <v>14</v>
      </c>
      <c r="AC39" s="32">
        <f>SUM(V39:AB39)</f>
        <v>40</v>
      </c>
      <c r="AD39" s="32">
        <f>SUM(U39,AC39)</f>
        <v>60</v>
      </c>
      <c r="AE39" s="20">
        <f t="shared" si="23"/>
        <v>2</v>
      </c>
    </row>
    <row r="40" spans="1:31" ht="18.75">
      <c r="A40" s="47" t="s">
        <v>137</v>
      </c>
      <c r="B40" s="117" t="s">
        <v>107</v>
      </c>
      <c r="C40" s="118"/>
      <c r="D40" s="34" t="s">
        <v>50</v>
      </c>
      <c r="E40" s="32" t="s">
        <v>53</v>
      </c>
      <c r="F40" s="32" t="s">
        <v>54</v>
      </c>
      <c r="G40" s="32">
        <v>3</v>
      </c>
      <c r="H40" s="5">
        <f t="shared" si="18"/>
        <v>28</v>
      </c>
      <c r="I40" s="21">
        <f t="shared" si="19"/>
        <v>1.28</v>
      </c>
      <c r="J40" s="21">
        <f t="shared" si="20"/>
        <v>1.6</v>
      </c>
      <c r="K40" s="20"/>
      <c r="L40" s="34"/>
      <c r="M40" s="34"/>
      <c r="N40" s="32">
        <v>10</v>
      </c>
      <c r="O40" s="32"/>
      <c r="P40" s="5">
        <v>10</v>
      </c>
      <c r="Q40" s="32">
        <v>8</v>
      </c>
      <c r="R40" s="32"/>
      <c r="S40" s="32"/>
      <c r="T40" s="32">
        <v>4</v>
      </c>
      <c r="U40" s="5">
        <f t="shared" si="24"/>
        <v>32</v>
      </c>
      <c r="V40" s="32">
        <v>6</v>
      </c>
      <c r="W40" s="32"/>
      <c r="X40" s="32">
        <v>12</v>
      </c>
      <c r="Y40" s="32">
        <v>10</v>
      </c>
      <c r="Z40" s="32"/>
      <c r="AA40" s="32"/>
      <c r="AB40" s="32">
        <v>22</v>
      </c>
      <c r="AC40" s="32">
        <f>SUM(V40:AB40)</f>
        <v>50</v>
      </c>
      <c r="AD40" s="32">
        <f>SUM(U40,AC40)</f>
        <v>82</v>
      </c>
      <c r="AE40" s="20">
        <f t="shared" si="23"/>
        <v>3</v>
      </c>
    </row>
    <row r="41" spans="1:31" ht="18.75">
      <c r="A41" s="47" t="s">
        <v>138</v>
      </c>
      <c r="B41" s="119" t="s">
        <v>108</v>
      </c>
      <c r="C41" s="119"/>
      <c r="D41" s="20" t="s">
        <v>50</v>
      </c>
      <c r="E41" s="5" t="s">
        <v>53</v>
      </c>
      <c r="F41" s="32" t="s">
        <v>54</v>
      </c>
      <c r="G41" s="32">
        <v>3</v>
      </c>
      <c r="H41" s="5">
        <f t="shared" si="18"/>
        <v>34</v>
      </c>
      <c r="I41" s="21">
        <f t="shared" si="19"/>
        <v>1.52</v>
      </c>
      <c r="J41" s="33">
        <f t="shared" si="20"/>
        <v>2.24</v>
      </c>
      <c r="K41" s="20">
        <f>AE41</f>
        <v>3</v>
      </c>
      <c r="L41" s="5"/>
      <c r="M41" s="5"/>
      <c r="N41" s="5">
        <v>10</v>
      </c>
      <c r="O41" s="5"/>
      <c r="P41" s="5">
        <v>8</v>
      </c>
      <c r="Q41" s="5">
        <v>8</v>
      </c>
      <c r="R41" s="5">
        <v>8</v>
      </c>
      <c r="S41" s="5"/>
      <c r="T41" s="5">
        <v>4</v>
      </c>
      <c r="U41" s="5">
        <f t="shared" si="24"/>
        <v>38</v>
      </c>
      <c r="V41" s="5">
        <v>4</v>
      </c>
      <c r="W41" s="5"/>
      <c r="X41" s="5">
        <v>10</v>
      </c>
      <c r="Y41" s="5">
        <v>10</v>
      </c>
      <c r="Z41" s="5">
        <v>12</v>
      </c>
      <c r="AA41" s="5"/>
      <c r="AB41" s="5">
        <v>10</v>
      </c>
      <c r="AC41" s="32">
        <f>SUM(V41:AB41)</f>
        <v>46</v>
      </c>
      <c r="AD41" s="32">
        <f>SUM(U41,AC41)</f>
        <v>84</v>
      </c>
      <c r="AE41" s="20">
        <f t="shared" si="23"/>
        <v>3</v>
      </c>
    </row>
    <row r="42" spans="1:31" ht="18.75">
      <c r="A42" s="47" t="s">
        <v>139</v>
      </c>
      <c r="B42" s="90" t="s">
        <v>89</v>
      </c>
      <c r="C42" s="90"/>
      <c r="D42" s="20" t="s">
        <v>50</v>
      </c>
      <c r="E42" s="5" t="s">
        <v>2</v>
      </c>
      <c r="F42" s="5" t="s">
        <v>54</v>
      </c>
      <c r="G42" s="5">
        <v>3</v>
      </c>
      <c r="H42" s="5">
        <f t="shared" si="18"/>
        <v>38</v>
      </c>
      <c r="I42" s="21">
        <f t="shared" si="19"/>
        <v>1.84</v>
      </c>
      <c r="J42" s="21">
        <f t="shared" si="20"/>
        <v>1.92</v>
      </c>
      <c r="K42" s="52"/>
      <c r="L42" s="52"/>
      <c r="M42" s="52"/>
      <c r="N42" s="51">
        <v>12</v>
      </c>
      <c r="O42" s="51"/>
      <c r="P42" s="51">
        <v>14</v>
      </c>
      <c r="Q42" s="51"/>
      <c r="R42" s="51">
        <v>12</v>
      </c>
      <c r="S42" s="51"/>
      <c r="T42" s="51">
        <v>8</v>
      </c>
      <c r="U42" s="5">
        <f t="shared" si="24"/>
        <v>46</v>
      </c>
      <c r="V42" s="51">
        <v>6</v>
      </c>
      <c r="W42" s="51"/>
      <c r="X42" s="51">
        <v>22</v>
      </c>
      <c r="Y42" s="51"/>
      <c r="Z42" s="51"/>
      <c r="AA42" s="51"/>
      <c r="AB42" s="51">
        <v>26</v>
      </c>
      <c r="AC42" s="5">
        <f t="shared" si="21"/>
        <v>54</v>
      </c>
      <c r="AD42" s="5">
        <f t="shared" si="22"/>
        <v>100</v>
      </c>
      <c r="AE42" s="20">
        <f t="shared" si="23"/>
        <v>4</v>
      </c>
    </row>
    <row r="43" spans="1:31" ht="18.75">
      <c r="A43" s="47" t="s">
        <v>140</v>
      </c>
      <c r="B43" s="91" t="s">
        <v>85</v>
      </c>
      <c r="C43" s="91"/>
      <c r="D43" s="20" t="s">
        <v>50</v>
      </c>
      <c r="E43" s="5" t="s">
        <v>2</v>
      </c>
      <c r="F43" s="5" t="s">
        <v>54</v>
      </c>
      <c r="G43" s="32">
        <v>3</v>
      </c>
      <c r="H43" s="5">
        <f t="shared" si="18"/>
        <v>46</v>
      </c>
      <c r="I43" s="21">
        <f t="shared" si="19"/>
        <v>2.16</v>
      </c>
      <c r="J43" s="21">
        <f t="shared" si="20"/>
        <v>1.6</v>
      </c>
      <c r="K43" s="20" t="s">
        <v>57</v>
      </c>
      <c r="L43" s="20"/>
      <c r="M43" s="20"/>
      <c r="N43" s="5"/>
      <c r="O43" s="5">
        <v>10</v>
      </c>
      <c r="P43" s="5">
        <v>20</v>
      </c>
      <c r="Q43" s="5"/>
      <c r="R43" s="5"/>
      <c r="S43" s="5">
        <v>16</v>
      </c>
      <c r="T43" s="5">
        <v>8</v>
      </c>
      <c r="U43" s="5">
        <f t="shared" si="24"/>
        <v>54</v>
      </c>
      <c r="V43" s="5"/>
      <c r="W43" s="5">
        <v>10</v>
      </c>
      <c r="X43" s="5">
        <v>20</v>
      </c>
      <c r="Y43" s="5"/>
      <c r="Z43" s="5"/>
      <c r="AA43" s="5"/>
      <c r="AB43" s="5">
        <v>48</v>
      </c>
      <c r="AC43" s="5">
        <f t="shared" si="21"/>
        <v>78</v>
      </c>
      <c r="AD43" s="5">
        <f t="shared" si="22"/>
        <v>132</v>
      </c>
      <c r="AE43" s="20">
        <f t="shared" si="23"/>
        <v>5</v>
      </c>
    </row>
    <row r="44" spans="1:31" ht="18.75">
      <c r="A44" s="47" t="s">
        <v>141</v>
      </c>
      <c r="B44" s="91" t="s">
        <v>86</v>
      </c>
      <c r="C44" s="91"/>
      <c r="D44" s="20" t="s">
        <v>50</v>
      </c>
      <c r="E44" s="5" t="s">
        <v>2</v>
      </c>
      <c r="F44" s="5" t="s">
        <v>54</v>
      </c>
      <c r="G44" s="32">
        <v>3</v>
      </c>
      <c r="H44" s="5">
        <f t="shared" si="18"/>
        <v>46</v>
      </c>
      <c r="I44" s="21">
        <f t="shared" si="19"/>
        <v>2.16</v>
      </c>
      <c r="J44" s="21">
        <f t="shared" si="20"/>
        <v>1.6</v>
      </c>
      <c r="K44" s="20" t="s">
        <v>57</v>
      </c>
      <c r="L44" s="20"/>
      <c r="M44" s="20"/>
      <c r="N44" s="5"/>
      <c r="O44" s="5">
        <v>10</v>
      </c>
      <c r="P44" s="5">
        <v>20</v>
      </c>
      <c r="Q44" s="5"/>
      <c r="R44" s="5"/>
      <c r="S44" s="5">
        <v>16</v>
      </c>
      <c r="T44" s="5">
        <v>8</v>
      </c>
      <c r="U44" s="5">
        <f t="shared" si="24"/>
        <v>54</v>
      </c>
      <c r="V44" s="5"/>
      <c r="W44" s="5">
        <v>10</v>
      </c>
      <c r="X44" s="5">
        <v>20</v>
      </c>
      <c r="Y44" s="5"/>
      <c r="Z44" s="5"/>
      <c r="AA44" s="5"/>
      <c r="AB44" s="5">
        <v>48</v>
      </c>
      <c r="AC44" s="5">
        <f t="shared" si="21"/>
        <v>78</v>
      </c>
      <c r="AD44" s="5">
        <f t="shared" si="22"/>
        <v>132</v>
      </c>
      <c r="AE44" s="20">
        <f t="shared" si="23"/>
        <v>5</v>
      </c>
    </row>
    <row r="45" spans="1:31" ht="15.75">
      <c r="A45" s="44" t="s">
        <v>142</v>
      </c>
      <c r="B45" s="78" t="s">
        <v>75</v>
      </c>
      <c r="C45" s="78"/>
      <c r="D45" s="26" t="s">
        <v>49</v>
      </c>
      <c r="E45" s="26" t="s">
        <v>53</v>
      </c>
      <c r="F45" s="23" t="s">
        <v>54</v>
      </c>
      <c r="G45" s="23">
        <v>3</v>
      </c>
      <c r="H45" s="23"/>
      <c r="I45" s="45">
        <f>AVERAGE(U45)/30</f>
        <v>4.133333333333334</v>
      </c>
      <c r="J45" s="45">
        <f>SUM(P45:S45,V45:AA45)/30</f>
        <v>4</v>
      </c>
      <c r="K45" s="26">
        <f>AE45</f>
        <v>4</v>
      </c>
      <c r="L45" s="23"/>
      <c r="M45" s="23">
        <f>AE45</f>
        <v>4</v>
      </c>
      <c r="N45" s="23"/>
      <c r="O45" s="23"/>
      <c r="P45" s="23"/>
      <c r="Q45" s="23"/>
      <c r="R45" s="23"/>
      <c r="S45" s="23">
        <v>120</v>
      </c>
      <c r="T45" s="23">
        <v>4</v>
      </c>
      <c r="U45" s="23">
        <f>SUM(N45:T45)</f>
        <v>124</v>
      </c>
      <c r="V45" s="23"/>
      <c r="W45" s="23"/>
      <c r="X45" s="23">
        <v>0</v>
      </c>
      <c r="Y45" s="23"/>
      <c r="Z45" s="23"/>
      <c r="AA45" s="23"/>
      <c r="AB45" s="23">
        <v>6</v>
      </c>
      <c r="AC45" s="23">
        <f t="shared" si="21"/>
        <v>6</v>
      </c>
      <c r="AD45" s="23">
        <f t="shared" si="22"/>
        <v>130</v>
      </c>
      <c r="AE45" s="26">
        <f>INT(AD45/30)</f>
        <v>4</v>
      </c>
    </row>
    <row r="46" spans="1:31" ht="15.75">
      <c r="A46" s="80" t="s">
        <v>31</v>
      </c>
      <c r="B46" s="80"/>
      <c r="C46" s="80"/>
      <c r="D46" s="80"/>
      <c r="E46" s="80"/>
      <c r="F46" s="80"/>
      <c r="G46" s="80"/>
      <c r="H46" s="59">
        <f>H37+H45</f>
        <v>238</v>
      </c>
      <c r="I46" s="57">
        <f aca="true" t="shared" si="25" ref="I46:AE46">I37+I45</f>
        <v>15.413333333333334</v>
      </c>
      <c r="J46" s="59">
        <f t="shared" si="25"/>
        <v>16</v>
      </c>
      <c r="K46" s="59">
        <f t="shared" si="25"/>
        <v>13</v>
      </c>
      <c r="L46" s="59">
        <f t="shared" si="25"/>
        <v>0</v>
      </c>
      <c r="M46" s="59">
        <f t="shared" si="25"/>
        <v>4</v>
      </c>
      <c r="N46" s="59">
        <f t="shared" si="25"/>
        <v>46</v>
      </c>
      <c r="O46" s="59">
        <f t="shared" si="25"/>
        <v>24</v>
      </c>
      <c r="P46" s="59">
        <f t="shared" si="25"/>
        <v>88</v>
      </c>
      <c r="Q46" s="59">
        <f t="shared" si="25"/>
        <v>16</v>
      </c>
      <c r="R46" s="59">
        <f t="shared" si="25"/>
        <v>32</v>
      </c>
      <c r="S46" s="59">
        <f t="shared" si="25"/>
        <v>152</v>
      </c>
      <c r="T46" s="59">
        <f t="shared" si="25"/>
        <v>48</v>
      </c>
      <c r="U46" s="59">
        <f t="shared" si="25"/>
        <v>406</v>
      </c>
      <c r="V46" s="59">
        <f t="shared" si="25"/>
        <v>30</v>
      </c>
      <c r="W46" s="59">
        <f t="shared" si="25"/>
        <v>24</v>
      </c>
      <c r="X46" s="59">
        <f t="shared" si="25"/>
        <v>110</v>
      </c>
      <c r="Y46" s="59">
        <f t="shared" si="25"/>
        <v>20</v>
      </c>
      <c r="Z46" s="59">
        <f t="shared" si="25"/>
        <v>34</v>
      </c>
      <c r="AA46" s="59">
        <f t="shared" si="25"/>
        <v>0</v>
      </c>
      <c r="AB46" s="59">
        <f t="shared" si="25"/>
        <v>201</v>
      </c>
      <c r="AC46" s="59">
        <f t="shared" si="25"/>
        <v>419</v>
      </c>
      <c r="AD46" s="59">
        <f t="shared" si="25"/>
        <v>825</v>
      </c>
      <c r="AE46" s="59">
        <f t="shared" si="25"/>
        <v>30</v>
      </c>
    </row>
    <row r="47" spans="1:31" s="67" customFormat="1" ht="356.25" customHeight="1" thickBot="1">
      <c r="A47" s="60"/>
      <c r="B47" s="60"/>
      <c r="C47" s="60"/>
      <c r="D47" s="60"/>
      <c r="E47" s="60"/>
      <c r="F47" s="60"/>
      <c r="G47" s="60"/>
      <c r="H47" s="60"/>
      <c r="I47" s="61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109" t="s">
        <v>1</v>
      </c>
      <c r="B48" s="112" t="s">
        <v>3</v>
      </c>
      <c r="C48" s="113"/>
      <c r="D48" s="93" t="s">
        <v>10</v>
      </c>
      <c r="E48" s="93"/>
      <c r="F48" s="93"/>
      <c r="G48" s="93"/>
      <c r="H48" s="93" t="s">
        <v>47</v>
      </c>
      <c r="I48" s="93" t="s">
        <v>4</v>
      </c>
      <c r="J48" s="93"/>
      <c r="K48" s="93"/>
      <c r="L48" s="93"/>
      <c r="M48" s="93"/>
      <c r="N48" s="93" t="s">
        <v>11</v>
      </c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 t="s">
        <v>0</v>
      </c>
      <c r="AE48" s="95"/>
    </row>
    <row r="49" spans="1:31" ht="12.75">
      <c r="A49" s="110"/>
      <c r="B49" s="114"/>
      <c r="C49" s="11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6"/>
    </row>
    <row r="50" spans="1:31" ht="24.75" customHeight="1">
      <c r="A50" s="110"/>
      <c r="B50" s="114"/>
      <c r="C50" s="11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7" t="s">
        <v>38</v>
      </c>
      <c r="O50" s="98"/>
      <c r="P50" s="98"/>
      <c r="Q50" s="98"/>
      <c r="R50" s="98"/>
      <c r="S50" s="98"/>
      <c r="T50" s="99"/>
      <c r="U50" s="100" t="s">
        <v>35</v>
      </c>
      <c r="V50" s="102" t="s">
        <v>39</v>
      </c>
      <c r="W50" s="102"/>
      <c r="X50" s="102"/>
      <c r="Y50" s="102"/>
      <c r="Z50" s="102"/>
      <c r="AA50" s="102"/>
      <c r="AB50" s="102"/>
      <c r="AC50" s="103" t="s">
        <v>35</v>
      </c>
      <c r="AD50" s="105" t="s">
        <v>36</v>
      </c>
      <c r="AE50" s="107" t="s">
        <v>40</v>
      </c>
    </row>
    <row r="51" spans="1:31" ht="48" thickBot="1">
      <c r="A51" s="111"/>
      <c r="B51" s="115"/>
      <c r="C51" s="115"/>
      <c r="D51" s="62" t="s">
        <v>24</v>
      </c>
      <c r="E51" s="62" t="s">
        <v>27</v>
      </c>
      <c r="F51" s="62" t="s">
        <v>37</v>
      </c>
      <c r="G51" s="62" t="s">
        <v>68</v>
      </c>
      <c r="H51" s="116"/>
      <c r="I51" s="63" t="s">
        <v>5</v>
      </c>
      <c r="J51" s="63" t="s">
        <v>6</v>
      </c>
      <c r="K51" s="63" t="s">
        <v>8</v>
      </c>
      <c r="L51" s="63" t="s">
        <v>7</v>
      </c>
      <c r="M51" s="63" t="s">
        <v>2</v>
      </c>
      <c r="N51" s="64" t="s">
        <v>9</v>
      </c>
      <c r="O51" s="64" t="s">
        <v>12</v>
      </c>
      <c r="P51" s="64" t="s">
        <v>14</v>
      </c>
      <c r="Q51" s="65" t="s">
        <v>15</v>
      </c>
      <c r="R51" s="64" t="s">
        <v>13</v>
      </c>
      <c r="S51" s="64" t="s">
        <v>59</v>
      </c>
      <c r="T51" s="64" t="s">
        <v>16</v>
      </c>
      <c r="U51" s="101"/>
      <c r="V51" s="66" t="s">
        <v>21</v>
      </c>
      <c r="W51" s="66" t="s">
        <v>17</v>
      </c>
      <c r="X51" s="66" t="s">
        <v>18</v>
      </c>
      <c r="Y51" s="66" t="s">
        <v>19</v>
      </c>
      <c r="Z51" s="66" t="s">
        <v>20</v>
      </c>
      <c r="AA51" s="66" t="s">
        <v>22</v>
      </c>
      <c r="AB51" s="66" t="s">
        <v>23</v>
      </c>
      <c r="AC51" s="104"/>
      <c r="AD51" s="106"/>
      <c r="AE51" s="108"/>
    </row>
    <row r="52" spans="1:31" ht="20.25">
      <c r="A52" s="92" t="s">
        <v>44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</row>
    <row r="53" spans="1:31" ht="15.75">
      <c r="A53" s="83" t="s">
        <v>48</v>
      </c>
      <c r="B53" s="83"/>
      <c r="C53" s="83"/>
      <c r="D53" s="31"/>
      <c r="E53" s="27"/>
      <c r="F53" s="27"/>
      <c r="G53" s="27"/>
      <c r="H53" s="27">
        <f>SUM(H54:H56)</f>
        <v>86</v>
      </c>
      <c r="I53" s="27">
        <f aca="true" t="shared" si="26" ref="I53:AE53">SUM(I54:I56)</f>
        <v>3.92</v>
      </c>
      <c r="J53" s="27">
        <f t="shared" si="26"/>
        <v>4.4799999999999995</v>
      </c>
      <c r="K53" s="27">
        <f t="shared" si="26"/>
        <v>5</v>
      </c>
      <c r="L53" s="27">
        <f t="shared" si="26"/>
        <v>3</v>
      </c>
      <c r="M53" s="27">
        <f t="shared" si="26"/>
        <v>0</v>
      </c>
      <c r="N53" s="27">
        <f t="shared" si="26"/>
        <v>36</v>
      </c>
      <c r="O53" s="27">
        <f t="shared" si="26"/>
        <v>0</v>
      </c>
      <c r="P53" s="27">
        <f t="shared" si="26"/>
        <v>20</v>
      </c>
      <c r="Q53" s="27">
        <f t="shared" si="26"/>
        <v>0</v>
      </c>
      <c r="R53" s="27">
        <f t="shared" si="26"/>
        <v>30</v>
      </c>
      <c r="S53" s="27">
        <f t="shared" si="26"/>
        <v>0</v>
      </c>
      <c r="T53" s="27">
        <f t="shared" si="26"/>
        <v>12</v>
      </c>
      <c r="U53" s="27">
        <f t="shared" si="26"/>
        <v>98</v>
      </c>
      <c r="V53" s="27">
        <f t="shared" si="26"/>
        <v>8</v>
      </c>
      <c r="W53" s="27">
        <f t="shared" si="26"/>
        <v>0</v>
      </c>
      <c r="X53" s="27">
        <f t="shared" si="26"/>
        <v>20</v>
      </c>
      <c r="Y53" s="27">
        <f t="shared" si="26"/>
        <v>0</v>
      </c>
      <c r="Z53" s="27">
        <f t="shared" si="26"/>
        <v>42</v>
      </c>
      <c r="AA53" s="27">
        <f t="shared" si="26"/>
        <v>0</v>
      </c>
      <c r="AB53" s="27">
        <f t="shared" si="26"/>
        <v>56</v>
      </c>
      <c r="AC53" s="27">
        <f t="shared" si="26"/>
        <v>126</v>
      </c>
      <c r="AD53" s="27">
        <f t="shared" si="26"/>
        <v>224</v>
      </c>
      <c r="AE53" s="27">
        <f t="shared" si="26"/>
        <v>8</v>
      </c>
    </row>
    <row r="54" spans="1:31" ht="18.75">
      <c r="A54" s="47" t="s">
        <v>143</v>
      </c>
      <c r="B54" s="91" t="s">
        <v>90</v>
      </c>
      <c r="C54" s="91"/>
      <c r="D54" s="20" t="s">
        <v>50</v>
      </c>
      <c r="E54" s="20" t="s">
        <v>53</v>
      </c>
      <c r="F54" s="5" t="s">
        <v>54</v>
      </c>
      <c r="G54" s="5">
        <v>4</v>
      </c>
      <c r="H54" s="5">
        <f>SUM(N54:S54)</f>
        <v>30</v>
      </c>
      <c r="I54" s="21">
        <f>AVERAGE(U54)/25</f>
        <v>1.36</v>
      </c>
      <c r="J54" s="21">
        <f>SUM(P54:S54,X54:AA54)/25</f>
        <v>2.88</v>
      </c>
      <c r="K54" s="20"/>
      <c r="L54" s="20">
        <v>3</v>
      </c>
      <c r="M54" s="5"/>
      <c r="N54" s="5"/>
      <c r="O54" s="5"/>
      <c r="P54" s="5"/>
      <c r="Q54" s="5"/>
      <c r="R54" s="5">
        <v>30</v>
      </c>
      <c r="S54" s="5"/>
      <c r="T54" s="5">
        <v>4</v>
      </c>
      <c r="U54" s="5">
        <f>SUM(N54:T54)</f>
        <v>34</v>
      </c>
      <c r="V54" s="5"/>
      <c r="W54" s="5"/>
      <c r="X54" s="5"/>
      <c r="Y54" s="5"/>
      <c r="Z54" s="5">
        <v>42</v>
      </c>
      <c r="AA54" s="5"/>
      <c r="AB54" s="5">
        <v>12</v>
      </c>
      <c r="AC54" s="5">
        <f>SUM(V54:AB54)</f>
        <v>54</v>
      </c>
      <c r="AD54" s="5">
        <f>SUM(U54,AC54)</f>
        <v>88</v>
      </c>
      <c r="AE54" s="20">
        <f>INT(AD54/25)</f>
        <v>3</v>
      </c>
    </row>
    <row r="55" spans="1:31" ht="18.75">
      <c r="A55" s="47" t="s">
        <v>144</v>
      </c>
      <c r="B55" s="91" t="s">
        <v>109</v>
      </c>
      <c r="C55" s="91"/>
      <c r="D55" s="6" t="s">
        <v>50</v>
      </c>
      <c r="E55" s="5" t="s">
        <v>53</v>
      </c>
      <c r="F55" s="5" t="s">
        <v>54</v>
      </c>
      <c r="G55" s="5">
        <v>4</v>
      </c>
      <c r="H55" s="5">
        <f>SUM(N55:S55)</f>
        <v>30</v>
      </c>
      <c r="I55" s="21">
        <f>AVERAGE(U55)/25</f>
        <v>1.36</v>
      </c>
      <c r="J55" s="21">
        <f>SUM(P55:R55,X55:AA55)/25</f>
        <v>0.8</v>
      </c>
      <c r="K55" s="20">
        <f>AE55</f>
        <v>3</v>
      </c>
      <c r="L55" s="20" t="s">
        <v>57</v>
      </c>
      <c r="M55" s="5" t="s">
        <v>57</v>
      </c>
      <c r="N55" s="5">
        <v>20</v>
      </c>
      <c r="O55" s="5"/>
      <c r="P55" s="5">
        <v>10</v>
      </c>
      <c r="Q55" s="5"/>
      <c r="R55" s="5"/>
      <c r="S55" s="5"/>
      <c r="T55" s="5">
        <v>4</v>
      </c>
      <c r="U55" s="5">
        <f>SUM(N55:T55)</f>
        <v>34</v>
      </c>
      <c r="V55" s="5">
        <v>4</v>
      </c>
      <c r="W55" s="5"/>
      <c r="X55" s="5">
        <v>10</v>
      </c>
      <c r="Y55" s="5"/>
      <c r="Z55" s="5"/>
      <c r="AA55" s="5"/>
      <c r="AB55" s="5">
        <v>32</v>
      </c>
      <c r="AC55" s="5">
        <f>SUM(V55:AB55)</f>
        <v>46</v>
      </c>
      <c r="AD55" s="5">
        <f>SUM(U55,AC55)</f>
        <v>80</v>
      </c>
      <c r="AE55" s="20">
        <f>INT(AD55/25)</f>
        <v>3</v>
      </c>
    </row>
    <row r="56" spans="1:31" ht="18.75">
      <c r="A56" s="47" t="s">
        <v>145</v>
      </c>
      <c r="B56" s="91" t="s">
        <v>91</v>
      </c>
      <c r="C56" s="91"/>
      <c r="D56" s="6" t="s">
        <v>50</v>
      </c>
      <c r="E56" s="5" t="s">
        <v>53</v>
      </c>
      <c r="F56" s="5" t="s">
        <v>54</v>
      </c>
      <c r="G56" s="5">
        <v>4</v>
      </c>
      <c r="H56" s="5">
        <f>SUM(N56:S56)</f>
        <v>26</v>
      </c>
      <c r="I56" s="21">
        <f>AVERAGE(U56)/25</f>
        <v>1.2</v>
      </c>
      <c r="J56" s="21">
        <f>SUM(P56:R56,X56:AA56)/25</f>
        <v>0.8</v>
      </c>
      <c r="K56" s="20">
        <f>AE56</f>
        <v>2</v>
      </c>
      <c r="L56" s="20"/>
      <c r="M56" s="5" t="s">
        <v>57</v>
      </c>
      <c r="N56" s="5">
        <v>16</v>
      </c>
      <c r="O56" s="5"/>
      <c r="P56" s="5">
        <v>10</v>
      </c>
      <c r="Q56" s="5"/>
      <c r="R56" s="5"/>
      <c r="S56" s="5"/>
      <c r="T56" s="5">
        <v>4</v>
      </c>
      <c r="U56" s="5">
        <f>SUM(N56:T56)</f>
        <v>30</v>
      </c>
      <c r="V56" s="5">
        <v>4</v>
      </c>
      <c r="W56" s="5"/>
      <c r="X56" s="5">
        <v>10</v>
      </c>
      <c r="Y56" s="5"/>
      <c r="Z56" s="5"/>
      <c r="AA56" s="5"/>
      <c r="AB56" s="5">
        <v>12</v>
      </c>
      <c r="AC56" s="5">
        <f>SUM(V56:AB56)</f>
        <v>26</v>
      </c>
      <c r="AD56" s="5">
        <f>SUM(U56,AC56)</f>
        <v>56</v>
      </c>
      <c r="AE56" s="20">
        <f>INT(AD56/25)</f>
        <v>2</v>
      </c>
    </row>
    <row r="57" spans="1:32" ht="15.75">
      <c r="A57" s="85" t="s">
        <v>113</v>
      </c>
      <c r="B57" s="86"/>
      <c r="C57" s="87"/>
      <c r="D57" s="26"/>
      <c r="E57" s="23"/>
      <c r="F57" s="23"/>
      <c r="G57" s="23"/>
      <c r="H57" s="26">
        <f>SUM(H58:H60)</f>
        <v>188</v>
      </c>
      <c r="I57" s="26">
        <f aca="true" t="shared" si="27" ref="I57:AE57">SUM(I58:I60)</f>
        <v>8.48</v>
      </c>
      <c r="J57" s="26">
        <f t="shared" si="27"/>
        <v>9.28</v>
      </c>
      <c r="K57" s="26">
        <f t="shared" si="27"/>
        <v>18</v>
      </c>
      <c r="L57" s="26">
        <f t="shared" si="27"/>
        <v>0</v>
      </c>
      <c r="M57" s="26">
        <f t="shared" si="27"/>
        <v>18</v>
      </c>
      <c r="N57" s="26">
        <f t="shared" si="27"/>
        <v>70</v>
      </c>
      <c r="O57" s="26">
        <f t="shared" si="27"/>
        <v>0</v>
      </c>
      <c r="P57" s="26">
        <f t="shared" si="27"/>
        <v>24</v>
      </c>
      <c r="Q57" s="26">
        <f t="shared" si="27"/>
        <v>10</v>
      </c>
      <c r="R57" s="26">
        <f t="shared" si="27"/>
        <v>68</v>
      </c>
      <c r="S57" s="26">
        <f t="shared" si="27"/>
        <v>16</v>
      </c>
      <c r="T57" s="26">
        <f t="shared" si="27"/>
        <v>24</v>
      </c>
      <c r="U57" s="26">
        <f t="shared" si="27"/>
        <v>212</v>
      </c>
      <c r="V57" s="26">
        <f t="shared" si="27"/>
        <v>28</v>
      </c>
      <c r="W57" s="26">
        <f t="shared" si="27"/>
        <v>0</v>
      </c>
      <c r="X57" s="26">
        <f t="shared" si="27"/>
        <v>42</v>
      </c>
      <c r="Y57" s="26">
        <f t="shared" si="27"/>
        <v>10</v>
      </c>
      <c r="Z57" s="26">
        <f t="shared" si="27"/>
        <v>70</v>
      </c>
      <c r="AA57" s="26">
        <f t="shared" si="27"/>
        <v>0</v>
      </c>
      <c r="AB57" s="26">
        <f t="shared" si="27"/>
        <v>88</v>
      </c>
      <c r="AC57" s="26">
        <f t="shared" si="27"/>
        <v>238</v>
      </c>
      <c r="AD57" s="26">
        <f t="shared" si="27"/>
        <v>450</v>
      </c>
      <c r="AE57" s="26">
        <f t="shared" si="27"/>
        <v>18</v>
      </c>
      <c r="AF57" s="1"/>
    </row>
    <row r="58" spans="1:31" ht="18.75">
      <c r="A58" s="44" t="s">
        <v>146</v>
      </c>
      <c r="B58" s="90" t="s">
        <v>92</v>
      </c>
      <c r="C58" s="90"/>
      <c r="D58" s="20" t="s">
        <v>49</v>
      </c>
      <c r="E58" s="20" t="s">
        <v>2</v>
      </c>
      <c r="F58" s="32" t="s">
        <v>54</v>
      </c>
      <c r="G58" s="32">
        <v>4</v>
      </c>
      <c r="H58" s="5">
        <f>SUM(N58:S58)</f>
        <v>60</v>
      </c>
      <c r="I58" s="21">
        <f>AVERAGE(U58)/25</f>
        <v>2.72</v>
      </c>
      <c r="J58" s="21">
        <f>SUM(P58:S58,X58:AA58)/25</f>
        <v>2.4</v>
      </c>
      <c r="K58" s="20">
        <f>AE58</f>
        <v>6</v>
      </c>
      <c r="L58" s="5"/>
      <c r="M58" s="20">
        <f>AE58</f>
        <v>6</v>
      </c>
      <c r="N58" s="5">
        <v>30</v>
      </c>
      <c r="O58" s="5"/>
      <c r="P58" s="5"/>
      <c r="Q58" s="5"/>
      <c r="R58" s="5">
        <v>30</v>
      </c>
      <c r="S58" s="5"/>
      <c r="T58" s="5">
        <v>8</v>
      </c>
      <c r="U58" s="5">
        <f>SUM(N58:T58)</f>
        <v>68</v>
      </c>
      <c r="V58" s="5">
        <v>10</v>
      </c>
      <c r="W58" s="5"/>
      <c r="X58" s="5"/>
      <c r="Y58" s="5"/>
      <c r="Z58" s="5">
        <v>30</v>
      </c>
      <c r="AA58" s="5"/>
      <c r="AB58" s="5">
        <v>42</v>
      </c>
      <c r="AC58" s="5">
        <f>SUM(V58:AB58)</f>
        <v>82</v>
      </c>
      <c r="AD58" s="5">
        <f>SUM(U58,AC58)</f>
        <v>150</v>
      </c>
      <c r="AE58" s="20">
        <f>INT(AD58/25)</f>
        <v>6</v>
      </c>
    </row>
    <row r="59" spans="1:31" ht="18.75">
      <c r="A59" s="44" t="s">
        <v>147</v>
      </c>
      <c r="B59" s="75" t="s">
        <v>93</v>
      </c>
      <c r="C59" s="75"/>
      <c r="D59" s="20" t="s">
        <v>49</v>
      </c>
      <c r="E59" s="20" t="s">
        <v>2</v>
      </c>
      <c r="F59" s="32" t="s">
        <v>54</v>
      </c>
      <c r="G59" s="32">
        <v>4</v>
      </c>
      <c r="H59" s="5">
        <f>SUM(N59:S59)</f>
        <v>72</v>
      </c>
      <c r="I59" s="21">
        <f>AVERAGE(U59)/25</f>
        <v>3.2</v>
      </c>
      <c r="J59" s="21">
        <f>SUM(P59:R59,X59:AA59)/25</f>
        <v>3.04</v>
      </c>
      <c r="K59" s="20">
        <f>AE59</f>
        <v>6</v>
      </c>
      <c r="L59" s="5"/>
      <c r="M59" s="20">
        <f>AE59</f>
        <v>6</v>
      </c>
      <c r="N59" s="5">
        <v>20</v>
      </c>
      <c r="O59" s="5"/>
      <c r="P59" s="5">
        <v>14</v>
      </c>
      <c r="Q59" s="5"/>
      <c r="R59" s="5">
        <v>22</v>
      </c>
      <c r="S59" s="5">
        <v>16</v>
      </c>
      <c r="T59" s="5">
        <v>8</v>
      </c>
      <c r="U59" s="5">
        <f>SUM(N59:T59)</f>
        <v>80</v>
      </c>
      <c r="V59" s="5">
        <v>10</v>
      </c>
      <c r="W59" s="5"/>
      <c r="X59" s="5">
        <v>20</v>
      </c>
      <c r="Y59" s="5"/>
      <c r="Z59" s="5">
        <v>20</v>
      </c>
      <c r="AA59" s="5"/>
      <c r="AB59" s="5">
        <v>20</v>
      </c>
      <c r="AC59" s="5">
        <f>SUM(V59:AB59)</f>
        <v>70</v>
      </c>
      <c r="AD59" s="5">
        <f>SUM(U59,AC59)</f>
        <v>150</v>
      </c>
      <c r="AE59" s="20">
        <f>INT(AD59/25)</f>
        <v>6</v>
      </c>
    </row>
    <row r="60" spans="1:31" ht="18.75">
      <c r="A60" s="44" t="s">
        <v>148</v>
      </c>
      <c r="B60" s="75" t="s">
        <v>110</v>
      </c>
      <c r="C60" s="75"/>
      <c r="D60" s="20" t="s">
        <v>49</v>
      </c>
      <c r="E60" s="20" t="s">
        <v>2</v>
      </c>
      <c r="F60" s="32" t="s">
        <v>54</v>
      </c>
      <c r="G60" s="32">
        <v>4</v>
      </c>
      <c r="H60" s="5">
        <f>SUM(N60:S60)</f>
        <v>56</v>
      </c>
      <c r="I60" s="21">
        <f>AVERAGE(U60)/25</f>
        <v>2.56</v>
      </c>
      <c r="J60" s="21">
        <f>SUM(P60:R60,V60:AA60)/25</f>
        <v>3.84</v>
      </c>
      <c r="K60" s="20">
        <f>AE60</f>
        <v>6</v>
      </c>
      <c r="L60" s="5"/>
      <c r="M60" s="20">
        <f>AE60</f>
        <v>6</v>
      </c>
      <c r="N60" s="5">
        <v>20</v>
      </c>
      <c r="O60" s="5"/>
      <c r="P60" s="5">
        <v>10</v>
      </c>
      <c r="Q60" s="5">
        <v>10</v>
      </c>
      <c r="R60" s="5">
        <v>16</v>
      </c>
      <c r="S60" s="5"/>
      <c r="T60" s="5">
        <v>8</v>
      </c>
      <c r="U60" s="5">
        <f>SUM(N60:T60)</f>
        <v>64</v>
      </c>
      <c r="V60" s="5">
        <v>8</v>
      </c>
      <c r="W60" s="5"/>
      <c r="X60" s="5">
        <v>22</v>
      </c>
      <c r="Y60" s="5">
        <v>10</v>
      </c>
      <c r="Z60" s="5">
        <v>20</v>
      </c>
      <c r="AA60" s="5"/>
      <c r="AB60" s="5">
        <v>26</v>
      </c>
      <c r="AC60" s="5">
        <f>SUM(V60:AB60)</f>
        <v>86</v>
      </c>
      <c r="AD60" s="5">
        <f>SUM(U60,AC60)</f>
        <v>150</v>
      </c>
      <c r="AE60" s="20">
        <f>INT(AD60/25)</f>
        <v>6</v>
      </c>
    </row>
    <row r="61" spans="1:31" ht="15.75">
      <c r="A61" s="44" t="s">
        <v>149</v>
      </c>
      <c r="B61" s="78" t="s">
        <v>75</v>
      </c>
      <c r="C61" s="78"/>
      <c r="D61" s="26" t="s">
        <v>49</v>
      </c>
      <c r="E61" s="26" t="s">
        <v>53</v>
      </c>
      <c r="F61" s="23" t="s">
        <v>54</v>
      </c>
      <c r="G61" s="23">
        <v>4</v>
      </c>
      <c r="H61" s="23"/>
      <c r="I61" s="45">
        <f>AVERAGE(U61)/30</f>
        <v>4.133333333333334</v>
      </c>
      <c r="J61" s="45">
        <f>SUM(P61:S61,V61:AA61)/30</f>
        <v>4</v>
      </c>
      <c r="K61" s="26">
        <f>AE61</f>
        <v>4</v>
      </c>
      <c r="L61" s="23"/>
      <c r="M61" s="23">
        <f>AE61</f>
        <v>4</v>
      </c>
      <c r="N61" s="23"/>
      <c r="O61" s="23"/>
      <c r="P61" s="23"/>
      <c r="Q61" s="23"/>
      <c r="R61" s="23"/>
      <c r="S61" s="23">
        <v>120</v>
      </c>
      <c r="T61" s="23">
        <v>4</v>
      </c>
      <c r="U61" s="23">
        <f>SUM(N61:T61)</f>
        <v>124</v>
      </c>
      <c r="V61" s="23"/>
      <c r="W61" s="23"/>
      <c r="X61" s="23">
        <v>0</v>
      </c>
      <c r="Y61" s="23"/>
      <c r="Z61" s="23"/>
      <c r="AA61" s="23"/>
      <c r="AB61" s="23">
        <v>6</v>
      </c>
      <c r="AC61" s="23">
        <f>SUM(V61:AB61)</f>
        <v>6</v>
      </c>
      <c r="AD61" s="23">
        <f>SUM(U61,AC61)</f>
        <v>130</v>
      </c>
      <c r="AE61" s="23">
        <f>INT(AD61/30)</f>
        <v>4</v>
      </c>
    </row>
    <row r="62" spans="1:31" ht="15.75">
      <c r="A62" s="80" t="s">
        <v>32</v>
      </c>
      <c r="B62" s="80"/>
      <c r="C62" s="80"/>
      <c r="D62" s="80"/>
      <c r="E62" s="80"/>
      <c r="F62" s="80"/>
      <c r="G62" s="80"/>
      <c r="H62" s="37">
        <f>H53+H57+H61</f>
        <v>274</v>
      </c>
      <c r="I62" s="37">
        <f aca="true" t="shared" si="28" ref="I62:AE62">I53+I57+I61</f>
        <v>16.533333333333335</v>
      </c>
      <c r="J62" s="37">
        <f t="shared" si="28"/>
        <v>17.759999999999998</v>
      </c>
      <c r="K62" s="37">
        <f t="shared" si="28"/>
        <v>27</v>
      </c>
      <c r="L62" s="37">
        <f t="shared" si="28"/>
        <v>3</v>
      </c>
      <c r="M62" s="37">
        <f t="shared" si="28"/>
        <v>22</v>
      </c>
      <c r="N62" s="37">
        <f t="shared" si="28"/>
        <v>106</v>
      </c>
      <c r="O62" s="37">
        <f t="shared" si="28"/>
        <v>0</v>
      </c>
      <c r="P62" s="37">
        <f t="shared" si="28"/>
        <v>44</v>
      </c>
      <c r="Q62" s="37">
        <f t="shared" si="28"/>
        <v>10</v>
      </c>
      <c r="R62" s="37">
        <f t="shared" si="28"/>
        <v>98</v>
      </c>
      <c r="S62" s="37">
        <f t="shared" si="28"/>
        <v>136</v>
      </c>
      <c r="T62" s="37">
        <f t="shared" si="28"/>
        <v>40</v>
      </c>
      <c r="U62" s="37">
        <f t="shared" si="28"/>
        <v>434</v>
      </c>
      <c r="V62" s="37">
        <f t="shared" si="28"/>
        <v>36</v>
      </c>
      <c r="W62" s="37">
        <f t="shared" si="28"/>
        <v>0</v>
      </c>
      <c r="X62" s="37">
        <f t="shared" si="28"/>
        <v>62</v>
      </c>
      <c r="Y62" s="37">
        <f t="shared" si="28"/>
        <v>10</v>
      </c>
      <c r="Z62" s="37">
        <f t="shared" si="28"/>
        <v>112</v>
      </c>
      <c r="AA62" s="37">
        <f t="shared" si="28"/>
        <v>0</v>
      </c>
      <c r="AB62" s="37">
        <f t="shared" si="28"/>
        <v>150</v>
      </c>
      <c r="AC62" s="37">
        <f t="shared" si="28"/>
        <v>370</v>
      </c>
      <c r="AD62" s="37">
        <f t="shared" si="28"/>
        <v>804</v>
      </c>
      <c r="AE62" s="37">
        <f t="shared" si="28"/>
        <v>30</v>
      </c>
    </row>
    <row r="63" spans="1:31" ht="20.25">
      <c r="A63" s="82" t="s">
        <v>45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:31" ht="15.75">
      <c r="A64" s="83" t="s">
        <v>48</v>
      </c>
      <c r="B64" s="83"/>
      <c r="C64" s="83"/>
      <c r="D64" s="31"/>
      <c r="E64" s="27"/>
      <c r="F64" s="27"/>
      <c r="G64" s="27"/>
      <c r="H64" s="27">
        <f>SUM(H65:H65)</f>
        <v>34</v>
      </c>
      <c r="I64" s="27">
        <f aca="true" t="shared" si="29" ref="I64:AA64">SUM(I65:I65)</f>
        <v>1.52</v>
      </c>
      <c r="J64" s="27">
        <f t="shared" si="29"/>
        <v>1.28</v>
      </c>
      <c r="K64" s="27">
        <f t="shared" si="29"/>
        <v>3</v>
      </c>
      <c r="L64" s="27">
        <f t="shared" si="29"/>
        <v>0</v>
      </c>
      <c r="M64" s="27">
        <f t="shared" si="29"/>
        <v>0</v>
      </c>
      <c r="N64" s="27">
        <f t="shared" si="29"/>
        <v>20</v>
      </c>
      <c r="O64" s="27">
        <f t="shared" si="29"/>
        <v>0</v>
      </c>
      <c r="P64" s="27">
        <f t="shared" si="29"/>
        <v>14</v>
      </c>
      <c r="Q64" s="27">
        <f t="shared" si="29"/>
        <v>0</v>
      </c>
      <c r="R64" s="27">
        <f t="shared" si="29"/>
        <v>0</v>
      </c>
      <c r="S64" s="27">
        <f t="shared" si="29"/>
        <v>0</v>
      </c>
      <c r="T64" s="27">
        <f t="shared" si="29"/>
        <v>4</v>
      </c>
      <c r="U64" s="27">
        <f t="shared" si="29"/>
        <v>38</v>
      </c>
      <c r="V64" s="27">
        <f t="shared" si="29"/>
        <v>4</v>
      </c>
      <c r="W64" s="27">
        <f t="shared" si="29"/>
        <v>0</v>
      </c>
      <c r="X64" s="27">
        <f t="shared" si="29"/>
        <v>18</v>
      </c>
      <c r="Y64" s="27">
        <f t="shared" si="29"/>
        <v>0</v>
      </c>
      <c r="Z64" s="27">
        <f t="shared" si="29"/>
        <v>0</v>
      </c>
      <c r="AA64" s="27">
        <f t="shared" si="29"/>
        <v>0</v>
      </c>
      <c r="AB64" s="27">
        <f>SUM(AB65:AB65)</f>
        <v>18</v>
      </c>
      <c r="AC64" s="27">
        <f>SUM(AC65:AC65)</f>
        <v>40</v>
      </c>
      <c r="AD64" s="27">
        <f>SUM(AD65:AD65)</f>
        <v>78</v>
      </c>
      <c r="AE64" s="27">
        <f>SUM(AE65:AE65)</f>
        <v>3</v>
      </c>
    </row>
    <row r="65" spans="1:31" ht="18.75">
      <c r="A65" s="47" t="s">
        <v>150</v>
      </c>
      <c r="B65" s="91" t="s">
        <v>96</v>
      </c>
      <c r="C65" s="91"/>
      <c r="D65" s="6" t="s">
        <v>50</v>
      </c>
      <c r="E65" s="5" t="s">
        <v>2</v>
      </c>
      <c r="F65" s="5" t="s">
        <v>55</v>
      </c>
      <c r="G65" s="32">
        <v>5</v>
      </c>
      <c r="H65" s="5">
        <f>SUM(N65:R65)</f>
        <v>34</v>
      </c>
      <c r="I65" s="21">
        <f>AVERAGE(U65)/25</f>
        <v>1.52</v>
      </c>
      <c r="J65" s="21">
        <f>SUM(P65:R65,X65:AA65)/25</f>
        <v>1.28</v>
      </c>
      <c r="K65" s="20">
        <f>AE65</f>
        <v>3</v>
      </c>
      <c r="L65" s="20"/>
      <c r="M65" s="5" t="s">
        <v>57</v>
      </c>
      <c r="N65" s="5">
        <v>20</v>
      </c>
      <c r="O65" s="5"/>
      <c r="P65" s="5">
        <v>14</v>
      </c>
      <c r="Q65" s="5"/>
      <c r="R65" s="5"/>
      <c r="S65" s="5"/>
      <c r="T65" s="5">
        <v>4</v>
      </c>
      <c r="U65" s="5">
        <f>SUM(N65:T65)</f>
        <v>38</v>
      </c>
      <c r="V65" s="5">
        <v>4</v>
      </c>
      <c r="W65" s="5"/>
      <c r="X65" s="5">
        <v>18</v>
      </c>
      <c r="Y65" s="5"/>
      <c r="Z65" s="5"/>
      <c r="AA65" s="5"/>
      <c r="AB65" s="5">
        <v>18</v>
      </c>
      <c r="AC65" s="5">
        <f>SUM(V65:AB65)</f>
        <v>40</v>
      </c>
      <c r="AD65" s="5">
        <f>SUM(U65,AC65)</f>
        <v>78</v>
      </c>
      <c r="AE65" s="20">
        <f>INT(AD65/25)</f>
        <v>3</v>
      </c>
    </row>
    <row r="66" spans="1:32" ht="15.75">
      <c r="A66" s="85" t="s">
        <v>95</v>
      </c>
      <c r="B66" s="86"/>
      <c r="C66" s="87"/>
      <c r="D66" s="26"/>
      <c r="E66" s="23"/>
      <c r="F66" s="23"/>
      <c r="G66" s="23"/>
      <c r="H66" s="26">
        <f>SUM(H67:H70)</f>
        <v>192</v>
      </c>
      <c r="I66" s="26">
        <f>SUM(I67:I70)</f>
        <v>8.96</v>
      </c>
      <c r="J66" s="26">
        <f aca="true" t="shared" si="30" ref="J66:AE66">SUM(J67:J70)</f>
        <v>11.920000000000002</v>
      </c>
      <c r="K66" s="26">
        <f t="shared" si="30"/>
        <v>23</v>
      </c>
      <c r="L66" s="26">
        <f t="shared" si="30"/>
        <v>0</v>
      </c>
      <c r="M66" s="26">
        <f t="shared" si="30"/>
        <v>23</v>
      </c>
      <c r="N66" s="26">
        <f t="shared" si="30"/>
        <v>80</v>
      </c>
      <c r="O66" s="26">
        <f t="shared" si="30"/>
        <v>0</v>
      </c>
      <c r="P66" s="26">
        <f t="shared" si="30"/>
        <v>48</v>
      </c>
      <c r="Q66" s="26">
        <f t="shared" si="30"/>
        <v>20</v>
      </c>
      <c r="R66" s="26">
        <f t="shared" si="30"/>
        <v>32</v>
      </c>
      <c r="S66" s="26">
        <f t="shared" si="30"/>
        <v>12</v>
      </c>
      <c r="T66" s="26">
        <f t="shared" si="30"/>
        <v>32</v>
      </c>
      <c r="U66" s="26">
        <f t="shared" si="30"/>
        <v>224</v>
      </c>
      <c r="V66" s="26">
        <f t="shared" si="30"/>
        <v>40</v>
      </c>
      <c r="W66" s="26">
        <f t="shared" si="30"/>
        <v>0</v>
      </c>
      <c r="X66" s="26">
        <f t="shared" si="30"/>
        <v>88</v>
      </c>
      <c r="Y66" s="26">
        <f t="shared" si="30"/>
        <v>48</v>
      </c>
      <c r="Z66" s="26">
        <f t="shared" si="30"/>
        <v>52</v>
      </c>
      <c r="AA66" s="26">
        <f t="shared" si="30"/>
        <v>0</v>
      </c>
      <c r="AB66" s="26">
        <f t="shared" si="30"/>
        <v>125</v>
      </c>
      <c r="AC66" s="26">
        <f t="shared" si="30"/>
        <v>353</v>
      </c>
      <c r="AD66" s="26">
        <f t="shared" si="30"/>
        <v>577</v>
      </c>
      <c r="AE66" s="26">
        <f t="shared" si="30"/>
        <v>23</v>
      </c>
      <c r="AF66" s="1"/>
    </row>
    <row r="67" spans="1:31" ht="24.75" customHeight="1">
      <c r="A67" s="44" t="s">
        <v>151</v>
      </c>
      <c r="B67" s="88" t="s">
        <v>97</v>
      </c>
      <c r="C67" s="89"/>
      <c r="D67" s="20" t="s">
        <v>49</v>
      </c>
      <c r="E67" s="20" t="s">
        <v>2</v>
      </c>
      <c r="F67" s="5" t="s">
        <v>55</v>
      </c>
      <c r="G67" s="5">
        <v>5</v>
      </c>
      <c r="H67" s="5">
        <f>SUM(N67:S67)</f>
        <v>44</v>
      </c>
      <c r="I67" s="21">
        <f>AVERAGE(U67)/25</f>
        <v>2.08</v>
      </c>
      <c r="J67" s="33">
        <f>SUM(P67:R67,X67:AA67)/25</f>
        <v>2.4</v>
      </c>
      <c r="K67" s="20">
        <f>AE67</f>
        <v>5</v>
      </c>
      <c r="L67" s="5"/>
      <c r="M67" s="20">
        <f>AE67</f>
        <v>5</v>
      </c>
      <c r="N67" s="5">
        <v>20</v>
      </c>
      <c r="O67" s="5"/>
      <c r="P67" s="5">
        <v>14</v>
      </c>
      <c r="Q67" s="5"/>
      <c r="R67" s="5">
        <v>10</v>
      </c>
      <c r="S67" s="5"/>
      <c r="T67" s="5">
        <v>8</v>
      </c>
      <c r="U67" s="5">
        <f>SUM(N67:T67)</f>
        <v>52</v>
      </c>
      <c r="V67" s="5">
        <v>10</v>
      </c>
      <c r="W67" s="5"/>
      <c r="X67" s="5">
        <v>24</v>
      </c>
      <c r="Y67" s="5"/>
      <c r="Z67" s="5">
        <v>12</v>
      </c>
      <c r="AA67" s="5"/>
      <c r="AB67" s="5">
        <v>27</v>
      </c>
      <c r="AC67" s="5">
        <f>SUM(V67:AB67)</f>
        <v>73</v>
      </c>
      <c r="AD67" s="5">
        <f>SUM(U67,AC67)</f>
        <v>125</v>
      </c>
      <c r="AE67" s="20">
        <f>INT(AD67/25)</f>
        <v>5</v>
      </c>
    </row>
    <row r="68" spans="1:31" ht="18.75">
      <c r="A68" s="44" t="s">
        <v>152</v>
      </c>
      <c r="B68" s="76" t="s">
        <v>98</v>
      </c>
      <c r="C68" s="77"/>
      <c r="D68" s="20" t="s">
        <v>49</v>
      </c>
      <c r="E68" s="20" t="s">
        <v>2</v>
      </c>
      <c r="F68" s="5" t="s">
        <v>55</v>
      </c>
      <c r="G68" s="5">
        <v>5</v>
      </c>
      <c r="H68" s="5">
        <f>SUM(N68:S68)</f>
        <v>46</v>
      </c>
      <c r="I68" s="21">
        <f>AVERAGE(U68)/25</f>
        <v>2.16</v>
      </c>
      <c r="J68" s="21">
        <f>SUM(P68:R68,V68:AA68)/25</f>
        <v>4.16</v>
      </c>
      <c r="K68" s="20">
        <f>AE68</f>
        <v>6</v>
      </c>
      <c r="L68" s="5"/>
      <c r="M68" s="20">
        <f>AE68</f>
        <v>6</v>
      </c>
      <c r="N68" s="5">
        <v>14</v>
      </c>
      <c r="O68" s="5"/>
      <c r="P68" s="5">
        <v>10</v>
      </c>
      <c r="Q68" s="5">
        <v>10</v>
      </c>
      <c r="R68" s="5">
        <v>12</v>
      </c>
      <c r="S68" s="5"/>
      <c r="T68" s="5">
        <v>8</v>
      </c>
      <c r="U68" s="5">
        <f>SUM(N68:T68)</f>
        <v>54</v>
      </c>
      <c r="V68" s="5">
        <v>10</v>
      </c>
      <c r="W68" s="5"/>
      <c r="X68" s="5">
        <v>22</v>
      </c>
      <c r="Y68" s="5">
        <v>20</v>
      </c>
      <c r="Z68" s="5">
        <v>20</v>
      </c>
      <c r="AA68" s="5"/>
      <c r="AB68" s="5">
        <v>26</v>
      </c>
      <c r="AC68" s="5">
        <f>SUM(V68:AB68)</f>
        <v>98</v>
      </c>
      <c r="AD68" s="5">
        <f>SUM(U68,AC68)</f>
        <v>152</v>
      </c>
      <c r="AE68" s="20">
        <f>INT(AD68/25)</f>
        <v>6</v>
      </c>
    </row>
    <row r="69" spans="1:31" ht="25.5" customHeight="1">
      <c r="A69" s="44" t="s">
        <v>153</v>
      </c>
      <c r="B69" s="75" t="s">
        <v>99</v>
      </c>
      <c r="C69" s="75"/>
      <c r="D69" s="20" t="s">
        <v>49</v>
      </c>
      <c r="E69" s="20" t="s">
        <v>2</v>
      </c>
      <c r="F69" s="5" t="s">
        <v>55</v>
      </c>
      <c r="G69" s="5">
        <v>5</v>
      </c>
      <c r="H69" s="5">
        <f>SUM(N69:S69)</f>
        <v>62</v>
      </c>
      <c r="I69" s="21">
        <f>AVERAGE(U69)/25</f>
        <v>2.8</v>
      </c>
      <c r="J69" s="21">
        <f>SUM(P69:R69,X69:AA69)/25</f>
        <v>2.4</v>
      </c>
      <c r="K69" s="20">
        <f>AE69</f>
        <v>6</v>
      </c>
      <c r="L69" s="5"/>
      <c r="M69" s="20">
        <f>AE69</f>
        <v>6</v>
      </c>
      <c r="N69" s="5">
        <v>30</v>
      </c>
      <c r="O69" s="5"/>
      <c r="P69" s="5">
        <v>10</v>
      </c>
      <c r="Q69" s="5" t="s">
        <v>57</v>
      </c>
      <c r="R69" s="5">
        <v>10</v>
      </c>
      <c r="S69" s="5">
        <v>12</v>
      </c>
      <c r="T69" s="5">
        <v>8</v>
      </c>
      <c r="U69" s="5">
        <f>SUM(N69:T69)</f>
        <v>70</v>
      </c>
      <c r="V69" s="5">
        <v>10</v>
      </c>
      <c r="W69" s="5"/>
      <c r="X69" s="5">
        <v>20</v>
      </c>
      <c r="Y69" s="5"/>
      <c r="Z69" s="5">
        <v>20</v>
      </c>
      <c r="AA69" s="5"/>
      <c r="AB69" s="5">
        <v>30</v>
      </c>
      <c r="AC69" s="5">
        <f>SUM(V69:AB69)</f>
        <v>80</v>
      </c>
      <c r="AD69" s="5">
        <f>SUM(U69,AC69)</f>
        <v>150</v>
      </c>
      <c r="AE69" s="20">
        <f>INT(AD69/25)</f>
        <v>6</v>
      </c>
    </row>
    <row r="70" spans="1:31" ht="18.75">
      <c r="A70" s="44" t="s">
        <v>154</v>
      </c>
      <c r="B70" s="76" t="s">
        <v>100</v>
      </c>
      <c r="C70" s="77"/>
      <c r="D70" s="20" t="s">
        <v>49</v>
      </c>
      <c r="E70" s="20" t="s">
        <v>2</v>
      </c>
      <c r="F70" s="5" t="s">
        <v>55</v>
      </c>
      <c r="G70" s="5">
        <v>5</v>
      </c>
      <c r="H70" s="5">
        <f>SUM(N70:S70)</f>
        <v>40</v>
      </c>
      <c r="I70" s="21">
        <f>AVERAGE(U70)/25</f>
        <v>1.92</v>
      </c>
      <c r="J70" s="21">
        <f>SUM(P70:R70,X70:AA70)/25</f>
        <v>2.96</v>
      </c>
      <c r="K70" s="20">
        <f>AE70</f>
        <v>6</v>
      </c>
      <c r="L70" s="5"/>
      <c r="M70" s="20">
        <f>AE70</f>
        <v>6</v>
      </c>
      <c r="N70" s="5">
        <v>16</v>
      </c>
      <c r="O70" s="5"/>
      <c r="P70" s="5">
        <v>14</v>
      </c>
      <c r="Q70" s="5">
        <v>10</v>
      </c>
      <c r="R70" s="5" t="s">
        <v>57</v>
      </c>
      <c r="S70" s="5"/>
      <c r="T70" s="5">
        <v>8</v>
      </c>
      <c r="U70" s="5">
        <f>SUM(N70:T70)</f>
        <v>48</v>
      </c>
      <c r="V70" s="5">
        <v>10</v>
      </c>
      <c r="W70" s="5"/>
      <c r="X70" s="5">
        <v>22</v>
      </c>
      <c r="Y70" s="5">
        <v>28</v>
      </c>
      <c r="Z70" s="5"/>
      <c r="AA70" s="5"/>
      <c r="AB70" s="5">
        <v>42</v>
      </c>
      <c r="AC70" s="5">
        <f>SUM(V70:AB70)</f>
        <v>102</v>
      </c>
      <c r="AD70" s="5">
        <f>SUM(U70,AC70)</f>
        <v>150</v>
      </c>
      <c r="AE70" s="20">
        <f>INT(AD70/25)</f>
        <v>6</v>
      </c>
    </row>
    <row r="71" spans="1:31" ht="15.75">
      <c r="A71" s="44" t="s">
        <v>155</v>
      </c>
      <c r="B71" s="78" t="s">
        <v>75</v>
      </c>
      <c r="C71" s="78"/>
      <c r="D71" s="26" t="s">
        <v>49</v>
      </c>
      <c r="E71" s="26" t="s">
        <v>53</v>
      </c>
      <c r="F71" s="23" t="s">
        <v>55</v>
      </c>
      <c r="G71" s="23">
        <v>5</v>
      </c>
      <c r="H71" s="23"/>
      <c r="I71" s="45">
        <f>AVERAGE(U71)/30</f>
        <v>4.133333333333334</v>
      </c>
      <c r="J71" s="45">
        <f>SUM(P71:S71,V71:AA71)/30</f>
        <v>4</v>
      </c>
      <c r="K71" s="26">
        <f>AE71</f>
        <v>4</v>
      </c>
      <c r="L71" s="23"/>
      <c r="M71" s="23">
        <f>AE71</f>
        <v>4</v>
      </c>
      <c r="N71" s="23"/>
      <c r="O71" s="23"/>
      <c r="P71" s="23"/>
      <c r="Q71" s="23"/>
      <c r="R71" s="23"/>
      <c r="S71" s="23">
        <v>120</v>
      </c>
      <c r="T71" s="23">
        <v>4</v>
      </c>
      <c r="U71" s="23">
        <f>SUM(N71:T71)</f>
        <v>124</v>
      </c>
      <c r="V71" s="23"/>
      <c r="W71" s="23"/>
      <c r="X71" s="23">
        <v>0</v>
      </c>
      <c r="Y71" s="23"/>
      <c r="Z71" s="23"/>
      <c r="AA71" s="23"/>
      <c r="AB71" s="23">
        <v>6</v>
      </c>
      <c r="AC71" s="23">
        <f>SUM(V71:AB71)</f>
        <v>6</v>
      </c>
      <c r="AD71" s="23">
        <f>SUM(U71,AC71)</f>
        <v>130</v>
      </c>
      <c r="AE71" s="23">
        <f>INT(AD71/30)</f>
        <v>4</v>
      </c>
    </row>
    <row r="72" spans="1:31" ht="15.75">
      <c r="A72" s="80" t="s">
        <v>33</v>
      </c>
      <c r="B72" s="80"/>
      <c r="C72" s="80"/>
      <c r="D72" s="80"/>
      <c r="E72" s="80"/>
      <c r="F72" s="80"/>
      <c r="G72" s="80"/>
      <c r="H72" s="37">
        <f>H64+H66+H71</f>
        <v>226</v>
      </c>
      <c r="I72" s="37">
        <f aca="true" t="shared" si="31" ref="I72:AE72">I64+I66+I71</f>
        <v>14.613333333333333</v>
      </c>
      <c r="J72" s="37">
        <f t="shared" si="31"/>
        <v>17.200000000000003</v>
      </c>
      <c r="K72" s="37">
        <f t="shared" si="31"/>
        <v>30</v>
      </c>
      <c r="L72" s="37">
        <f t="shared" si="31"/>
        <v>0</v>
      </c>
      <c r="M72" s="37">
        <f t="shared" si="31"/>
        <v>27</v>
      </c>
      <c r="N72" s="37">
        <f t="shared" si="31"/>
        <v>100</v>
      </c>
      <c r="O72" s="37">
        <f t="shared" si="31"/>
        <v>0</v>
      </c>
      <c r="P72" s="37">
        <f t="shared" si="31"/>
        <v>62</v>
      </c>
      <c r="Q72" s="37">
        <f t="shared" si="31"/>
        <v>20</v>
      </c>
      <c r="R72" s="37">
        <f t="shared" si="31"/>
        <v>32</v>
      </c>
      <c r="S72" s="37">
        <f t="shared" si="31"/>
        <v>132</v>
      </c>
      <c r="T72" s="37">
        <f t="shared" si="31"/>
        <v>40</v>
      </c>
      <c r="U72" s="37">
        <f t="shared" si="31"/>
        <v>386</v>
      </c>
      <c r="V72" s="37">
        <f t="shared" si="31"/>
        <v>44</v>
      </c>
      <c r="W72" s="37">
        <f t="shared" si="31"/>
        <v>0</v>
      </c>
      <c r="X72" s="37">
        <f t="shared" si="31"/>
        <v>106</v>
      </c>
      <c r="Y72" s="37">
        <f t="shared" si="31"/>
        <v>48</v>
      </c>
      <c r="Z72" s="37">
        <f t="shared" si="31"/>
        <v>52</v>
      </c>
      <c r="AA72" s="37">
        <f t="shared" si="31"/>
        <v>0</v>
      </c>
      <c r="AB72" s="37">
        <f t="shared" si="31"/>
        <v>149</v>
      </c>
      <c r="AC72" s="37">
        <f t="shared" si="31"/>
        <v>399</v>
      </c>
      <c r="AD72" s="37">
        <f t="shared" si="31"/>
        <v>785</v>
      </c>
      <c r="AE72" s="37">
        <f t="shared" si="31"/>
        <v>30</v>
      </c>
    </row>
    <row r="73" spans="1:31" ht="20.25">
      <c r="A73" s="82" t="s">
        <v>46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</row>
    <row r="74" spans="1:31" ht="15.75">
      <c r="A74" s="83" t="s">
        <v>48</v>
      </c>
      <c r="B74" s="83"/>
      <c r="C74" s="83"/>
      <c r="D74" s="31"/>
      <c r="E74" s="27"/>
      <c r="F74" s="27"/>
      <c r="G74" s="27"/>
      <c r="H74" s="27">
        <f>SUM(H75:H76)</f>
        <v>48</v>
      </c>
      <c r="I74" s="27">
        <f aca="true" t="shared" si="32" ref="I74:AA74">SUM(I75:I76)</f>
        <v>2.24</v>
      </c>
      <c r="J74" s="27">
        <f t="shared" si="32"/>
        <v>2.36</v>
      </c>
      <c r="K74" s="27">
        <f t="shared" si="32"/>
        <v>4</v>
      </c>
      <c r="L74" s="27">
        <f t="shared" si="32"/>
        <v>0</v>
      </c>
      <c r="M74" s="27">
        <f t="shared" si="32"/>
        <v>6</v>
      </c>
      <c r="N74" s="27">
        <f t="shared" si="32"/>
        <v>20</v>
      </c>
      <c r="O74" s="27">
        <f t="shared" si="32"/>
        <v>0</v>
      </c>
      <c r="P74" s="27">
        <f t="shared" si="32"/>
        <v>10</v>
      </c>
      <c r="Q74" s="27">
        <f t="shared" si="32"/>
        <v>8</v>
      </c>
      <c r="R74" s="27">
        <f t="shared" si="32"/>
        <v>0</v>
      </c>
      <c r="S74" s="27">
        <f t="shared" si="32"/>
        <v>10</v>
      </c>
      <c r="T74" s="27">
        <f t="shared" si="32"/>
        <v>8</v>
      </c>
      <c r="U74" s="27">
        <f t="shared" si="32"/>
        <v>56</v>
      </c>
      <c r="V74" s="27">
        <f t="shared" si="32"/>
        <v>10</v>
      </c>
      <c r="W74" s="27">
        <f t="shared" si="32"/>
        <v>0</v>
      </c>
      <c r="X74" s="27">
        <f t="shared" si="32"/>
        <v>15</v>
      </c>
      <c r="Y74" s="27">
        <f t="shared" si="32"/>
        <v>16</v>
      </c>
      <c r="Z74" s="27">
        <f t="shared" si="32"/>
        <v>0</v>
      </c>
      <c r="AA74" s="27">
        <f t="shared" si="32"/>
        <v>0</v>
      </c>
      <c r="AB74" s="27">
        <f>SUM(AB75:AB76)</f>
        <v>26</v>
      </c>
      <c r="AC74" s="27">
        <f>SUM(AC75:AC76)</f>
        <v>67</v>
      </c>
      <c r="AD74" s="27">
        <f>SUM(AD75:AD76)</f>
        <v>123</v>
      </c>
      <c r="AE74" s="27">
        <f>SUM(AE75:AE76)</f>
        <v>4</v>
      </c>
    </row>
    <row r="75" spans="1:31" ht="18.75">
      <c r="A75" s="47" t="s">
        <v>156</v>
      </c>
      <c r="B75" s="84" t="s">
        <v>101</v>
      </c>
      <c r="C75" s="84"/>
      <c r="D75" s="20" t="s">
        <v>50</v>
      </c>
      <c r="E75" s="5" t="s">
        <v>53</v>
      </c>
      <c r="F75" s="5" t="s">
        <v>55</v>
      </c>
      <c r="G75" s="5">
        <v>6</v>
      </c>
      <c r="H75" s="5">
        <f>SUM(N75:S75)</f>
        <v>18</v>
      </c>
      <c r="I75" s="21">
        <f>AVERAGE(U75)/25</f>
        <v>0.88</v>
      </c>
      <c r="J75" s="21">
        <f>SUM(P75:R75,V75:AA75)/25</f>
        <v>1.2</v>
      </c>
      <c r="K75" s="20">
        <f>AE75</f>
        <v>2</v>
      </c>
      <c r="L75" s="5"/>
      <c r="M75" s="5">
        <v>3</v>
      </c>
      <c r="N75" s="5">
        <v>10</v>
      </c>
      <c r="O75" s="5"/>
      <c r="P75" s="5"/>
      <c r="Q75" s="5">
        <v>8</v>
      </c>
      <c r="R75" s="5" t="s">
        <v>57</v>
      </c>
      <c r="S75" s="5"/>
      <c r="T75" s="5">
        <v>4</v>
      </c>
      <c r="U75" s="5">
        <f>SUM(N75:T75)</f>
        <v>22</v>
      </c>
      <c r="V75" s="5">
        <v>6</v>
      </c>
      <c r="W75" s="5"/>
      <c r="X75" s="5"/>
      <c r="Y75" s="5">
        <v>16</v>
      </c>
      <c r="Z75" s="5" t="s">
        <v>57</v>
      </c>
      <c r="AA75" s="5"/>
      <c r="AB75" s="5">
        <v>16</v>
      </c>
      <c r="AC75" s="5">
        <f>SUM(V75:AB75)</f>
        <v>38</v>
      </c>
      <c r="AD75" s="5">
        <f>SUM(U75,AC75)</f>
        <v>60</v>
      </c>
      <c r="AE75" s="20">
        <f>INT(AD75/25)</f>
        <v>2</v>
      </c>
    </row>
    <row r="76" spans="1:31" ht="18" customHeight="1">
      <c r="A76" s="47" t="s">
        <v>157</v>
      </c>
      <c r="B76" s="75" t="s">
        <v>94</v>
      </c>
      <c r="C76" s="75"/>
      <c r="D76" s="20" t="s">
        <v>50</v>
      </c>
      <c r="E76" s="5" t="s">
        <v>53</v>
      </c>
      <c r="F76" s="5" t="s">
        <v>55</v>
      </c>
      <c r="G76" s="5">
        <v>6</v>
      </c>
      <c r="H76" s="5">
        <f>SUM(N76:S76)</f>
        <v>30</v>
      </c>
      <c r="I76" s="21">
        <f>AVERAGE(U76)/25</f>
        <v>1.36</v>
      </c>
      <c r="J76" s="21">
        <f>SUM(P76:R76,V76:AA76)/25</f>
        <v>1.16</v>
      </c>
      <c r="K76" s="20">
        <f>AE76</f>
        <v>2</v>
      </c>
      <c r="L76" s="5"/>
      <c r="M76" s="5">
        <v>3</v>
      </c>
      <c r="N76" s="5">
        <v>10</v>
      </c>
      <c r="O76" s="5"/>
      <c r="P76" s="5">
        <v>10</v>
      </c>
      <c r="Q76" s="5"/>
      <c r="R76" s="5"/>
      <c r="S76" s="5">
        <v>10</v>
      </c>
      <c r="T76" s="5">
        <v>4</v>
      </c>
      <c r="U76" s="5">
        <f>SUM(N76:T76)</f>
        <v>34</v>
      </c>
      <c r="V76" s="5">
        <v>4</v>
      </c>
      <c r="W76" s="5"/>
      <c r="X76" s="5">
        <v>15</v>
      </c>
      <c r="Y76" s="5"/>
      <c r="Z76" s="5"/>
      <c r="AA76" s="5"/>
      <c r="AB76" s="5">
        <v>10</v>
      </c>
      <c r="AC76" s="5">
        <f>SUM(V76:AB76)</f>
        <v>29</v>
      </c>
      <c r="AD76" s="5">
        <f>SUM(U76,AC76)</f>
        <v>63</v>
      </c>
      <c r="AE76" s="20">
        <f>INT(AD76/25)</f>
        <v>2</v>
      </c>
    </row>
    <row r="77" spans="1:32" ht="15.75">
      <c r="A77" s="85" t="s">
        <v>95</v>
      </c>
      <c r="B77" s="86"/>
      <c r="C77" s="87"/>
      <c r="D77" s="26"/>
      <c r="E77" s="23"/>
      <c r="F77" s="23"/>
      <c r="G77" s="23"/>
      <c r="H77" s="26">
        <f>SUM(H78:H81)</f>
        <v>166</v>
      </c>
      <c r="I77" s="26">
        <f aca="true" t="shared" si="33" ref="I77:AE77">SUM(I78:I81)</f>
        <v>7.6000000000000005</v>
      </c>
      <c r="J77" s="26">
        <f t="shared" si="33"/>
        <v>8.719999999999999</v>
      </c>
      <c r="K77" s="26">
        <f t="shared" si="33"/>
        <v>14</v>
      </c>
      <c r="L77" s="26">
        <f t="shared" si="33"/>
        <v>0</v>
      </c>
      <c r="M77" s="26">
        <f t="shared" si="33"/>
        <v>14</v>
      </c>
      <c r="N77" s="26">
        <f t="shared" si="33"/>
        <v>68</v>
      </c>
      <c r="O77" s="26">
        <f t="shared" si="33"/>
        <v>0</v>
      </c>
      <c r="P77" s="26">
        <f t="shared" si="33"/>
        <v>50</v>
      </c>
      <c r="Q77" s="26">
        <f t="shared" si="33"/>
        <v>10</v>
      </c>
      <c r="R77" s="26">
        <f t="shared" si="33"/>
        <v>30</v>
      </c>
      <c r="S77" s="26">
        <f t="shared" si="33"/>
        <v>8</v>
      </c>
      <c r="T77" s="26">
        <f t="shared" si="33"/>
        <v>24</v>
      </c>
      <c r="U77" s="26">
        <f t="shared" si="33"/>
        <v>190</v>
      </c>
      <c r="V77" s="26">
        <f t="shared" si="33"/>
        <v>40</v>
      </c>
      <c r="W77" s="26">
        <f t="shared" si="33"/>
        <v>0</v>
      </c>
      <c r="X77" s="26">
        <f t="shared" si="33"/>
        <v>52</v>
      </c>
      <c r="Y77" s="26">
        <f t="shared" si="33"/>
        <v>16</v>
      </c>
      <c r="Z77" s="26">
        <f t="shared" si="33"/>
        <v>30</v>
      </c>
      <c r="AA77" s="26">
        <f t="shared" si="33"/>
        <v>0</v>
      </c>
      <c r="AB77" s="26">
        <f t="shared" si="33"/>
        <v>66</v>
      </c>
      <c r="AC77" s="26">
        <f t="shared" si="33"/>
        <v>204</v>
      </c>
      <c r="AD77" s="26">
        <f t="shared" si="33"/>
        <v>394</v>
      </c>
      <c r="AE77" s="26">
        <f t="shared" si="33"/>
        <v>14</v>
      </c>
      <c r="AF77" s="2"/>
    </row>
    <row r="78" spans="1:31" ht="18.75">
      <c r="A78" s="44" t="s">
        <v>158</v>
      </c>
      <c r="B78" s="76" t="s">
        <v>102</v>
      </c>
      <c r="C78" s="77"/>
      <c r="D78" s="20" t="s">
        <v>49</v>
      </c>
      <c r="E78" s="20" t="s">
        <v>2</v>
      </c>
      <c r="F78" s="5" t="s">
        <v>55</v>
      </c>
      <c r="G78" s="5">
        <v>6</v>
      </c>
      <c r="H78" s="5">
        <f>SUM(N78:S78)</f>
        <v>60</v>
      </c>
      <c r="I78" s="21">
        <f>AVERAGE(U78)/25</f>
        <v>2.72</v>
      </c>
      <c r="J78" s="21">
        <f>SUM(P78:R78,V78:AA78)/25</f>
        <v>2.96</v>
      </c>
      <c r="K78" s="20">
        <f>AE78</f>
        <v>5</v>
      </c>
      <c r="L78" s="5"/>
      <c r="M78" s="20">
        <f aca="true" t="shared" si="34" ref="M78:M84">AE78</f>
        <v>5</v>
      </c>
      <c r="N78" s="5">
        <v>22</v>
      </c>
      <c r="O78" s="5"/>
      <c r="P78" s="5">
        <v>20</v>
      </c>
      <c r="Q78" s="5">
        <v>10</v>
      </c>
      <c r="R78" s="5"/>
      <c r="S78" s="5">
        <v>8</v>
      </c>
      <c r="T78" s="5">
        <v>8</v>
      </c>
      <c r="U78" s="5">
        <f aca="true" t="shared" si="35" ref="U78:U84">SUM(N78:T78)</f>
        <v>68</v>
      </c>
      <c r="V78" s="5">
        <v>10</v>
      </c>
      <c r="W78" s="5"/>
      <c r="X78" s="5">
        <v>18</v>
      </c>
      <c r="Y78" s="5">
        <v>16</v>
      </c>
      <c r="Z78" s="5"/>
      <c r="AA78" s="5"/>
      <c r="AB78" s="5">
        <v>14</v>
      </c>
      <c r="AC78" s="5">
        <f aca="true" t="shared" si="36" ref="AC78:AC84">SUM(V78:AB78)</f>
        <v>58</v>
      </c>
      <c r="AD78" s="5">
        <f aca="true" t="shared" si="37" ref="AD78:AD84">SUM(U78,AC78)</f>
        <v>126</v>
      </c>
      <c r="AE78" s="20">
        <f>INT(AD78/25)</f>
        <v>5</v>
      </c>
    </row>
    <row r="79" spans="1:31" ht="18.75">
      <c r="A79" s="44" t="s">
        <v>159</v>
      </c>
      <c r="B79" s="75" t="s">
        <v>103</v>
      </c>
      <c r="C79" s="75"/>
      <c r="D79" s="6" t="s">
        <v>49</v>
      </c>
      <c r="E79" s="5" t="s">
        <v>2</v>
      </c>
      <c r="F79" s="5" t="s">
        <v>55</v>
      </c>
      <c r="G79" s="5">
        <v>6</v>
      </c>
      <c r="H79" s="5">
        <f>SUM(N79:S79)</f>
        <v>30</v>
      </c>
      <c r="I79" s="21">
        <f>AVERAGE(U79)/25</f>
        <v>1.52</v>
      </c>
      <c r="J79" s="21">
        <f>SUM(P79:R79,X79:AA79)/25</f>
        <v>2.56</v>
      </c>
      <c r="K79" s="20">
        <f>AE79</f>
        <v>3</v>
      </c>
      <c r="L79" s="20"/>
      <c r="M79" s="20">
        <f t="shared" si="34"/>
        <v>3</v>
      </c>
      <c r="N79" s="5"/>
      <c r="O79" s="5"/>
      <c r="P79" s="5">
        <v>14</v>
      </c>
      <c r="Q79" s="5"/>
      <c r="R79" s="5">
        <v>16</v>
      </c>
      <c r="S79" s="5"/>
      <c r="T79" s="5">
        <v>8</v>
      </c>
      <c r="U79" s="5">
        <f t="shared" si="35"/>
        <v>38</v>
      </c>
      <c r="V79" s="5">
        <v>10</v>
      </c>
      <c r="W79" s="5"/>
      <c r="X79" s="5">
        <v>20</v>
      </c>
      <c r="Y79" s="5"/>
      <c r="Z79" s="5">
        <v>14</v>
      </c>
      <c r="AA79" s="5"/>
      <c r="AB79" s="5">
        <v>16</v>
      </c>
      <c r="AC79" s="5">
        <f t="shared" si="36"/>
        <v>60</v>
      </c>
      <c r="AD79" s="5">
        <f t="shared" si="37"/>
        <v>98</v>
      </c>
      <c r="AE79" s="20">
        <f>INT(AD79/25)</f>
        <v>3</v>
      </c>
    </row>
    <row r="80" spans="1:31" ht="18.75">
      <c r="A80" s="44" t="s">
        <v>160</v>
      </c>
      <c r="B80" s="76" t="s">
        <v>111</v>
      </c>
      <c r="C80" s="77"/>
      <c r="D80" s="20" t="s">
        <v>49</v>
      </c>
      <c r="E80" s="20" t="s">
        <v>53</v>
      </c>
      <c r="F80" s="5" t="s">
        <v>55</v>
      </c>
      <c r="G80" s="5">
        <v>6</v>
      </c>
      <c r="H80" s="5">
        <f>SUM(N80:S80)</f>
        <v>30</v>
      </c>
      <c r="I80" s="21">
        <f>AVERAGE(U80)/25</f>
        <v>1.36</v>
      </c>
      <c r="J80" s="21">
        <f>SUM(P80:R80,V80:AA80)/25</f>
        <v>1.6</v>
      </c>
      <c r="K80" s="20">
        <f>AE80</f>
        <v>3</v>
      </c>
      <c r="L80" s="5"/>
      <c r="M80" s="20">
        <f t="shared" si="34"/>
        <v>3</v>
      </c>
      <c r="N80" s="5">
        <v>16</v>
      </c>
      <c r="O80" s="5"/>
      <c r="P80" s="5"/>
      <c r="Q80" s="5"/>
      <c r="R80" s="5">
        <v>14</v>
      </c>
      <c r="S80" s="5"/>
      <c r="T80" s="5">
        <v>4</v>
      </c>
      <c r="U80" s="5">
        <f t="shared" si="35"/>
        <v>34</v>
      </c>
      <c r="V80" s="5">
        <v>10</v>
      </c>
      <c r="W80" s="5"/>
      <c r="X80" s="5"/>
      <c r="Y80" s="5"/>
      <c r="Z80" s="5">
        <v>16</v>
      </c>
      <c r="AA80" s="5"/>
      <c r="AB80" s="5">
        <v>20</v>
      </c>
      <c r="AC80" s="5">
        <f t="shared" si="36"/>
        <v>46</v>
      </c>
      <c r="AD80" s="5">
        <f t="shared" si="37"/>
        <v>80</v>
      </c>
      <c r="AE80" s="20">
        <f>INT(AD80/25)</f>
        <v>3</v>
      </c>
    </row>
    <row r="81" spans="1:31" ht="18.75">
      <c r="A81" s="44" t="s">
        <v>161</v>
      </c>
      <c r="B81" s="76" t="s">
        <v>104</v>
      </c>
      <c r="C81" s="77"/>
      <c r="D81" s="20" t="s">
        <v>49</v>
      </c>
      <c r="E81" s="20" t="s">
        <v>53</v>
      </c>
      <c r="F81" s="5" t="s">
        <v>55</v>
      </c>
      <c r="G81" s="5">
        <v>6</v>
      </c>
      <c r="H81" s="5">
        <f>SUM(N81:S81)</f>
        <v>46</v>
      </c>
      <c r="I81" s="21">
        <f>AVERAGE(U81)/25</f>
        <v>2</v>
      </c>
      <c r="J81" s="21">
        <f>SUM(P81:R81,V81:AA81)/25</f>
        <v>1.6</v>
      </c>
      <c r="K81" s="20">
        <f>AE81</f>
        <v>3</v>
      </c>
      <c r="L81" s="5"/>
      <c r="M81" s="20">
        <f t="shared" si="34"/>
        <v>3</v>
      </c>
      <c r="N81" s="5">
        <v>30</v>
      </c>
      <c r="O81" s="5"/>
      <c r="P81" s="5">
        <v>16</v>
      </c>
      <c r="Q81" s="5"/>
      <c r="R81" s="5"/>
      <c r="S81" s="5"/>
      <c r="T81" s="5">
        <v>4</v>
      </c>
      <c r="U81" s="5">
        <f t="shared" si="35"/>
        <v>50</v>
      </c>
      <c r="V81" s="5">
        <v>10</v>
      </c>
      <c r="W81" s="5"/>
      <c r="X81" s="5">
        <v>14</v>
      </c>
      <c r="Y81" s="5"/>
      <c r="Z81" s="5"/>
      <c r="AA81" s="5"/>
      <c r="AB81" s="5">
        <v>16</v>
      </c>
      <c r="AC81" s="5">
        <f t="shared" si="36"/>
        <v>40</v>
      </c>
      <c r="AD81" s="5">
        <f t="shared" si="37"/>
        <v>90</v>
      </c>
      <c r="AE81" s="20">
        <f>INT(AD81/25)</f>
        <v>3</v>
      </c>
    </row>
    <row r="82" spans="1:31" ht="15.75">
      <c r="A82" s="44" t="s">
        <v>162</v>
      </c>
      <c r="B82" s="78" t="s">
        <v>75</v>
      </c>
      <c r="C82" s="78"/>
      <c r="D82" s="26" t="s">
        <v>49</v>
      </c>
      <c r="E82" s="26" t="s">
        <v>53</v>
      </c>
      <c r="F82" s="23" t="s">
        <v>55</v>
      </c>
      <c r="G82" s="23">
        <v>6</v>
      </c>
      <c r="H82" s="23"/>
      <c r="I82" s="45">
        <f>AVERAGE(U82)/30</f>
        <v>4.133333333333334</v>
      </c>
      <c r="J82" s="45">
        <f>SUM(P82:S82,V82:AA82)/30</f>
        <v>4</v>
      </c>
      <c r="K82" s="26">
        <f>AE82</f>
        <v>4</v>
      </c>
      <c r="L82" s="23"/>
      <c r="M82" s="23">
        <f t="shared" si="34"/>
        <v>4</v>
      </c>
      <c r="N82" s="23"/>
      <c r="O82" s="23"/>
      <c r="P82" s="23"/>
      <c r="Q82" s="23"/>
      <c r="R82" s="23"/>
      <c r="S82" s="23">
        <v>120</v>
      </c>
      <c r="T82" s="23">
        <v>4</v>
      </c>
      <c r="U82" s="23">
        <f t="shared" si="35"/>
        <v>124</v>
      </c>
      <c r="V82" s="23"/>
      <c r="W82" s="23"/>
      <c r="X82" s="23">
        <v>0</v>
      </c>
      <c r="Y82" s="23"/>
      <c r="Z82" s="23"/>
      <c r="AA82" s="23"/>
      <c r="AB82" s="23">
        <v>6</v>
      </c>
      <c r="AC82" s="23">
        <f t="shared" si="36"/>
        <v>6</v>
      </c>
      <c r="AD82" s="23">
        <f t="shared" si="37"/>
        <v>130</v>
      </c>
      <c r="AE82" s="23">
        <f>INT(AD82/30)</f>
        <v>4</v>
      </c>
    </row>
    <row r="83" spans="1:31" ht="18.75">
      <c r="A83" s="46" t="s">
        <v>163</v>
      </c>
      <c r="B83" s="79" t="s">
        <v>106</v>
      </c>
      <c r="C83" s="79"/>
      <c r="D83" s="29" t="s">
        <v>49</v>
      </c>
      <c r="E83" s="29" t="s">
        <v>51</v>
      </c>
      <c r="F83" s="29" t="s">
        <v>55</v>
      </c>
      <c r="G83" s="29">
        <v>6</v>
      </c>
      <c r="H83" s="29">
        <f>SUM(N83:R83)</f>
        <v>30</v>
      </c>
      <c r="I83" s="30">
        <f>AVERAGE(U83)/25</f>
        <v>1.36</v>
      </c>
      <c r="J83" s="30">
        <f>SUM(P83:R83,V83:AA83)/27</f>
        <v>2.814814814814815</v>
      </c>
      <c r="K83" s="28"/>
      <c r="L83" s="28"/>
      <c r="M83" s="29">
        <f t="shared" si="34"/>
        <v>3</v>
      </c>
      <c r="N83" s="29"/>
      <c r="O83" s="29"/>
      <c r="P83" s="29">
        <v>30</v>
      </c>
      <c r="Q83" s="29">
        <v>0</v>
      </c>
      <c r="R83" s="29"/>
      <c r="S83" s="29"/>
      <c r="T83" s="29">
        <v>4</v>
      </c>
      <c r="U83" s="29">
        <f t="shared" si="35"/>
        <v>34</v>
      </c>
      <c r="V83" s="28"/>
      <c r="W83" s="29"/>
      <c r="X83" s="29">
        <v>46</v>
      </c>
      <c r="Y83" s="29">
        <v>0</v>
      </c>
      <c r="Z83" s="28"/>
      <c r="AA83" s="29"/>
      <c r="AB83" s="29">
        <v>18</v>
      </c>
      <c r="AC83" s="29">
        <f t="shared" si="36"/>
        <v>64</v>
      </c>
      <c r="AD83" s="29">
        <f t="shared" si="37"/>
        <v>98</v>
      </c>
      <c r="AE83" s="41">
        <f>INT(AD83/25)</f>
        <v>3</v>
      </c>
    </row>
    <row r="84" spans="1:31" ht="18.75">
      <c r="A84" s="46" t="s">
        <v>164</v>
      </c>
      <c r="B84" s="79" t="s">
        <v>105</v>
      </c>
      <c r="C84" s="79"/>
      <c r="D84" s="29" t="s">
        <v>50</v>
      </c>
      <c r="E84" s="29" t="s">
        <v>2</v>
      </c>
      <c r="F84" s="29" t="s">
        <v>55</v>
      </c>
      <c r="G84" s="29">
        <v>6</v>
      </c>
      <c r="H84" s="29"/>
      <c r="I84" s="30">
        <f>AVERAGE(U84)/25</f>
        <v>0.32</v>
      </c>
      <c r="J84" s="30">
        <f>SUM(P84:R84,V84:AA84)/27</f>
        <v>0</v>
      </c>
      <c r="K84" s="28"/>
      <c r="L84" s="28"/>
      <c r="M84" s="29">
        <f t="shared" si="34"/>
        <v>5</v>
      </c>
      <c r="N84" s="29"/>
      <c r="O84" s="29"/>
      <c r="P84" s="29"/>
      <c r="Q84" s="29">
        <v>0</v>
      </c>
      <c r="R84" s="29"/>
      <c r="S84" s="29"/>
      <c r="T84" s="29">
        <v>8</v>
      </c>
      <c r="U84" s="29">
        <f t="shared" si="35"/>
        <v>8</v>
      </c>
      <c r="V84" s="28"/>
      <c r="W84" s="29"/>
      <c r="X84" s="29"/>
      <c r="Y84" s="29">
        <v>0</v>
      </c>
      <c r="Z84" s="28"/>
      <c r="AA84" s="29"/>
      <c r="AB84" s="29">
        <v>120</v>
      </c>
      <c r="AC84" s="29">
        <f t="shared" si="36"/>
        <v>120</v>
      </c>
      <c r="AD84" s="29">
        <f t="shared" si="37"/>
        <v>128</v>
      </c>
      <c r="AE84" s="41">
        <f>INT(AD84/25)</f>
        <v>5</v>
      </c>
    </row>
    <row r="85" spans="1:31" ht="15.75">
      <c r="A85" s="80" t="s">
        <v>34</v>
      </c>
      <c r="B85" s="80"/>
      <c r="C85" s="80"/>
      <c r="D85" s="80"/>
      <c r="E85" s="80"/>
      <c r="F85" s="80"/>
      <c r="G85" s="80"/>
      <c r="H85" s="37">
        <f>H74+H77+H82+H83+H84</f>
        <v>244</v>
      </c>
      <c r="I85" s="37">
        <f aca="true" t="shared" si="38" ref="I85:AE85">I74+I77+I82+I83+I84</f>
        <v>15.653333333333332</v>
      </c>
      <c r="J85" s="37">
        <f t="shared" si="38"/>
        <v>17.894814814814815</v>
      </c>
      <c r="K85" s="37">
        <f t="shared" si="38"/>
        <v>22</v>
      </c>
      <c r="L85" s="37">
        <f t="shared" si="38"/>
        <v>0</v>
      </c>
      <c r="M85" s="37">
        <f t="shared" si="38"/>
        <v>32</v>
      </c>
      <c r="N85" s="37">
        <f t="shared" si="38"/>
        <v>88</v>
      </c>
      <c r="O85" s="37">
        <f t="shared" si="38"/>
        <v>0</v>
      </c>
      <c r="P85" s="37">
        <f t="shared" si="38"/>
        <v>90</v>
      </c>
      <c r="Q85" s="37">
        <f t="shared" si="38"/>
        <v>18</v>
      </c>
      <c r="R85" s="37">
        <f t="shared" si="38"/>
        <v>30</v>
      </c>
      <c r="S85" s="37">
        <f t="shared" si="38"/>
        <v>138</v>
      </c>
      <c r="T85" s="37">
        <f t="shared" si="38"/>
        <v>48</v>
      </c>
      <c r="U85" s="37">
        <f t="shared" si="38"/>
        <v>412</v>
      </c>
      <c r="V85" s="37">
        <f t="shared" si="38"/>
        <v>50</v>
      </c>
      <c r="W85" s="37">
        <f t="shared" si="38"/>
        <v>0</v>
      </c>
      <c r="X85" s="37">
        <f t="shared" si="38"/>
        <v>113</v>
      </c>
      <c r="Y85" s="37">
        <f t="shared" si="38"/>
        <v>32</v>
      </c>
      <c r="Z85" s="37">
        <f t="shared" si="38"/>
        <v>30</v>
      </c>
      <c r="AA85" s="37">
        <f t="shared" si="38"/>
        <v>0</v>
      </c>
      <c r="AB85" s="37">
        <f t="shared" si="38"/>
        <v>236</v>
      </c>
      <c r="AC85" s="37">
        <f t="shared" si="38"/>
        <v>461</v>
      </c>
      <c r="AD85" s="37">
        <f t="shared" si="38"/>
        <v>873</v>
      </c>
      <c r="AE85" s="37">
        <f t="shared" si="38"/>
        <v>30</v>
      </c>
    </row>
    <row r="86" spans="1:31" ht="15.75">
      <c r="A86" s="81" t="s">
        <v>26</v>
      </c>
      <c r="B86" s="81"/>
      <c r="C86" s="81"/>
      <c r="D86" s="81"/>
      <c r="E86" s="81"/>
      <c r="F86" s="81"/>
      <c r="G86" s="81"/>
      <c r="H86" s="43">
        <f>SUM(H85,H72,H62,H46,H35,H23)</f>
        <v>1554</v>
      </c>
      <c r="I86" s="43">
        <f aca="true" t="shared" si="39" ref="I86:AE86">SUM(I85,I72,I62,I46,I35,I23)</f>
        <v>96.72</v>
      </c>
      <c r="J86" s="43">
        <f t="shared" si="39"/>
        <v>103.65481481481481</v>
      </c>
      <c r="K86" s="43">
        <f t="shared" si="39"/>
        <v>129</v>
      </c>
      <c r="L86" s="43">
        <f t="shared" si="39"/>
        <v>9</v>
      </c>
      <c r="M86" s="43">
        <f t="shared" si="39"/>
        <v>96</v>
      </c>
      <c r="N86" s="43">
        <f t="shared" si="39"/>
        <v>456</v>
      </c>
      <c r="O86" s="43">
        <f t="shared" si="39"/>
        <v>110</v>
      </c>
      <c r="P86" s="43">
        <f t="shared" si="39"/>
        <v>542</v>
      </c>
      <c r="Q86" s="43">
        <f t="shared" si="39"/>
        <v>64</v>
      </c>
      <c r="R86" s="43">
        <f t="shared" si="39"/>
        <v>242</v>
      </c>
      <c r="S86" s="43">
        <f t="shared" si="39"/>
        <v>860</v>
      </c>
      <c r="T86" s="43">
        <f t="shared" si="39"/>
        <v>268</v>
      </c>
      <c r="U86" s="43">
        <f t="shared" si="39"/>
        <v>2542</v>
      </c>
      <c r="V86" s="43">
        <f t="shared" si="39"/>
        <v>232</v>
      </c>
      <c r="W86" s="43">
        <f t="shared" si="39"/>
        <v>110</v>
      </c>
      <c r="X86" s="43">
        <f t="shared" si="39"/>
        <v>661</v>
      </c>
      <c r="Y86" s="43">
        <f t="shared" si="39"/>
        <v>110</v>
      </c>
      <c r="Z86" s="43">
        <f t="shared" si="39"/>
        <v>288</v>
      </c>
      <c r="AA86" s="43">
        <f t="shared" si="39"/>
        <v>0</v>
      </c>
      <c r="AB86" s="43">
        <f t="shared" si="39"/>
        <v>1026</v>
      </c>
      <c r="AC86" s="43">
        <f t="shared" si="39"/>
        <v>2427</v>
      </c>
      <c r="AD86" s="43">
        <f t="shared" si="39"/>
        <v>4969</v>
      </c>
      <c r="AE86" s="43">
        <f t="shared" si="39"/>
        <v>180</v>
      </c>
    </row>
    <row r="87" spans="1:31" ht="15.75">
      <c r="A87" s="13"/>
      <c r="B87" s="13"/>
      <c r="C87" s="13"/>
      <c r="D87" s="13"/>
      <c r="E87" s="13"/>
      <c r="F87" s="13"/>
      <c r="G87" s="1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74" t="s">
        <v>28</v>
      </c>
      <c r="AE87" s="74"/>
    </row>
    <row r="90" spans="1:9" ht="15.75">
      <c r="A90" s="72" t="s">
        <v>115</v>
      </c>
      <c r="B90" s="73"/>
      <c r="C90" s="73"/>
      <c r="D90" s="73"/>
      <c r="E90" s="73"/>
      <c r="F90" s="73"/>
      <c r="G90" s="73"/>
      <c r="H90" s="73"/>
      <c r="I90" s="73"/>
    </row>
    <row r="91" spans="1:29" s="1" customFormat="1" ht="32.25" customHeight="1">
      <c r="A91" s="130" t="s">
        <v>25</v>
      </c>
      <c r="B91" s="131"/>
      <c r="C91" s="131"/>
      <c r="D91" s="131"/>
      <c r="E91" s="131"/>
      <c r="F91" s="131"/>
      <c r="G91" s="131"/>
      <c r="H91" s="132"/>
      <c r="I91" s="20">
        <f>I86</f>
        <v>96.72</v>
      </c>
      <c r="J91" s="48">
        <f>I91/180</f>
        <v>0.5373333333333333</v>
      </c>
      <c r="K91" s="24"/>
      <c r="L91" s="133" t="s">
        <v>66</v>
      </c>
      <c r="M91" s="133"/>
      <c r="N91" s="54">
        <f>N57+N66+N77</f>
        <v>218</v>
      </c>
      <c r="O91" s="13"/>
      <c r="P91" s="133" t="s">
        <v>67</v>
      </c>
      <c r="Q91" s="133"/>
      <c r="R91" s="54">
        <f>SUM(P57:S57)+SUM(P66:S66)+SUM(P77:S77)</f>
        <v>328</v>
      </c>
      <c r="S91" s="22"/>
      <c r="T91" s="22"/>
      <c r="U91" s="35"/>
      <c r="V91" s="22"/>
      <c r="W91" s="13"/>
      <c r="X91" s="22"/>
      <c r="Y91" s="22"/>
      <c r="Z91" s="13"/>
      <c r="AA91" s="13"/>
      <c r="AB91" s="22"/>
      <c r="AC91" s="22"/>
    </row>
    <row r="92" spans="1:31" s="1" customFormat="1" ht="30.75" customHeight="1">
      <c r="A92" s="130" t="s">
        <v>65</v>
      </c>
      <c r="B92" s="134"/>
      <c r="C92" s="134"/>
      <c r="D92" s="134"/>
      <c r="E92" s="134"/>
      <c r="F92" s="134"/>
      <c r="G92" s="134"/>
      <c r="H92" s="134"/>
      <c r="I92" s="135"/>
      <c r="J92" s="20">
        <f>J86</f>
        <v>103.65481481481481</v>
      </c>
      <c r="K92" s="49">
        <f>J92/180</f>
        <v>0.5758600823045268</v>
      </c>
      <c r="L92" s="24"/>
      <c r="M92" s="22"/>
      <c r="N92" s="22"/>
      <c r="O92" s="13"/>
      <c r="P92" s="22"/>
      <c r="Q92" s="22"/>
      <c r="R92" s="13"/>
      <c r="S92" s="13"/>
      <c r="T92" s="22"/>
      <c r="U92" s="22"/>
      <c r="V92" s="22"/>
      <c r="W92" s="13"/>
      <c r="X92" s="22"/>
      <c r="Y92" s="22"/>
      <c r="Z92" s="13"/>
      <c r="AA92" s="13"/>
      <c r="AB92" s="22"/>
      <c r="AC92" s="22"/>
      <c r="AD92" s="22"/>
      <c r="AE92" s="13"/>
    </row>
    <row r="93" spans="1:30" s="1" customFormat="1" ht="32.25" customHeight="1">
      <c r="A93" s="130" t="s">
        <v>63</v>
      </c>
      <c r="B93" s="131"/>
      <c r="C93" s="131"/>
      <c r="D93" s="131"/>
      <c r="E93" s="131"/>
      <c r="F93" s="131"/>
      <c r="G93" s="131"/>
      <c r="H93" s="131"/>
      <c r="I93" s="131"/>
      <c r="J93" s="132"/>
      <c r="K93" s="20">
        <f>K86</f>
        <v>129</v>
      </c>
      <c r="L93" s="50">
        <f>K93/180</f>
        <v>0.7166666666666667</v>
      </c>
      <c r="M93" s="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1" s="1" customFormat="1" ht="32.25" customHeight="1">
      <c r="A94" s="130" t="s">
        <v>64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2"/>
      <c r="L94" s="25">
        <f>L86</f>
        <v>9</v>
      </c>
      <c r="M94" s="14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s="1" customFormat="1" ht="28.5" customHeight="1">
      <c r="A95" s="125" t="s">
        <v>56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7"/>
      <c r="M95" s="25">
        <f>M86/180*100</f>
        <v>53.333333333333336</v>
      </c>
      <c r="W95" s="17"/>
      <c r="X95" s="17"/>
      <c r="Y95" s="128" t="s">
        <v>58</v>
      </c>
      <c r="Z95" s="128"/>
      <c r="AA95" s="128"/>
      <c r="AB95" s="128"/>
      <c r="AC95" s="128"/>
      <c r="AD95" s="128"/>
      <c r="AE95" s="128"/>
    </row>
    <row r="96" spans="1:31" s="1" customFormat="1" ht="42.75" customHeight="1">
      <c r="A96" s="16"/>
      <c r="C96" s="55"/>
      <c r="L96" s="18"/>
      <c r="M96" s="18"/>
      <c r="W96" s="19"/>
      <c r="X96" s="19"/>
      <c r="Y96" s="129" t="s">
        <v>62</v>
      </c>
      <c r="Z96" s="129"/>
      <c r="AA96" s="129"/>
      <c r="AB96" s="129"/>
      <c r="AC96" s="129"/>
      <c r="AD96" s="129"/>
      <c r="AE96" s="129"/>
    </row>
    <row r="114" ht="12.75">
      <c r="G114" s="68"/>
    </row>
  </sheetData>
  <sheetProtection/>
  <mergeCells count="107">
    <mergeCell ref="A95:L95"/>
    <mergeCell ref="Y95:AE95"/>
    <mergeCell ref="Y96:AE96"/>
    <mergeCell ref="A91:H91"/>
    <mergeCell ref="L91:M91"/>
    <mergeCell ref="P91:Q91"/>
    <mergeCell ref="A92:I92"/>
    <mergeCell ref="A93:J93"/>
    <mergeCell ref="A94:K94"/>
    <mergeCell ref="A1:AE1"/>
    <mergeCell ref="A9:A12"/>
    <mergeCell ref="B9:C12"/>
    <mergeCell ref="D9:G11"/>
    <mergeCell ref="H9:H12"/>
    <mergeCell ref="I9:M11"/>
    <mergeCell ref="N9:AC10"/>
    <mergeCell ref="AD9:AE10"/>
    <mergeCell ref="N11:T11"/>
    <mergeCell ref="U11:U12"/>
    <mergeCell ref="V11:AB11"/>
    <mergeCell ref="AC11:AC12"/>
    <mergeCell ref="AD11:AD12"/>
    <mergeCell ref="AE11:AE12"/>
    <mergeCell ref="A13:AE13"/>
    <mergeCell ref="A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G23"/>
    <mergeCell ref="A24:AE24"/>
    <mergeCell ref="A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5:G35"/>
    <mergeCell ref="A36:AE36"/>
    <mergeCell ref="A37:C37"/>
    <mergeCell ref="B38:C38"/>
    <mergeCell ref="B39:C39"/>
    <mergeCell ref="B40:C40"/>
    <mergeCell ref="B41:C41"/>
    <mergeCell ref="B42:C42"/>
    <mergeCell ref="B43:C43"/>
    <mergeCell ref="B44:C44"/>
    <mergeCell ref="B45:C45"/>
    <mergeCell ref="A46:G46"/>
    <mergeCell ref="A48:A51"/>
    <mergeCell ref="B48:C51"/>
    <mergeCell ref="D48:G50"/>
    <mergeCell ref="H48:H51"/>
    <mergeCell ref="I48:M50"/>
    <mergeCell ref="N48:AC49"/>
    <mergeCell ref="AD48:AE49"/>
    <mergeCell ref="N50:T50"/>
    <mergeCell ref="U50:U51"/>
    <mergeCell ref="V50:AB50"/>
    <mergeCell ref="AC50:AC51"/>
    <mergeCell ref="AD50:AD51"/>
    <mergeCell ref="AE50:AE51"/>
    <mergeCell ref="A52:AE52"/>
    <mergeCell ref="A53:C53"/>
    <mergeCell ref="B54:C54"/>
    <mergeCell ref="B55:C55"/>
    <mergeCell ref="B56:C56"/>
    <mergeCell ref="A57:C57"/>
    <mergeCell ref="B58:C58"/>
    <mergeCell ref="B59:C59"/>
    <mergeCell ref="B76:C76"/>
    <mergeCell ref="B61:C61"/>
    <mergeCell ref="A62:G62"/>
    <mergeCell ref="A63:AE63"/>
    <mergeCell ref="B60:C60"/>
    <mergeCell ref="A64:C64"/>
    <mergeCell ref="B65:C65"/>
    <mergeCell ref="A66:C66"/>
    <mergeCell ref="B67:C67"/>
    <mergeCell ref="B68:C68"/>
    <mergeCell ref="B69:C69"/>
    <mergeCell ref="B70:C70"/>
    <mergeCell ref="B71:C71"/>
    <mergeCell ref="A72:G72"/>
    <mergeCell ref="A73:AE73"/>
    <mergeCell ref="A74:C74"/>
    <mergeCell ref="B75:C75"/>
    <mergeCell ref="A77:C77"/>
    <mergeCell ref="B78:C78"/>
    <mergeCell ref="B80:C80"/>
    <mergeCell ref="A90:I90"/>
    <mergeCell ref="AD87:AE87"/>
    <mergeCell ref="B79:C79"/>
    <mergeCell ref="B81:C81"/>
    <mergeCell ref="B82:C82"/>
    <mergeCell ref="B83:C83"/>
    <mergeCell ref="B84:C84"/>
    <mergeCell ref="A85:G85"/>
    <mergeCell ref="A86:G86"/>
  </mergeCells>
  <printOptions/>
  <pageMargins left="0.25" right="0.25" top="0.75" bottom="0.75" header="0.3" footer="0.3"/>
  <pageSetup fitToHeight="0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2022-12-05T12:56:09Z</cp:lastPrinted>
  <dcterms:created xsi:type="dcterms:W3CDTF">2007-08-11T06:24:29Z</dcterms:created>
  <dcterms:modified xsi:type="dcterms:W3CDTF">2022-12-05T13:40:46Z</dcterms:modified>
  <cp:category/>
  <cp:version/>
  <cp:contentType/>
  <cp:contentStatus/>
</cp:coreProperties>
</file>